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can0017\Desktop\KANCELÁŘ_306_FINAL\STAVEBNÍ ČÁST_Kancelář 306\ROZPOČET\"/>
    </mc:Choice>
  </mc:AlternateContent>
  <xr:revisionPtr revIDLastSave="0" documentId="13_ncr:1_{4D86C3C6-0B15-46B8-AC7F-B7476881963F}" xr6:coauthVersionLast="36" xr6:coauthVersionMax="36" xr10:uidLastSave="{00000000-0000-0000-0000-000000000000}"/>
  <bookViews>
    <workbookView xWindow="0" yWindow="0" windowWidth="27870" windowHeight="13920" firstSheet="1" activeTab="1" xr2:uid="{00000000-000D-0000-FFFF-FFFF00000000}"/>
  </bookViews>
  <sheets>
    <sheet name="Rekapitulace stavby" sheetId="1" state="veryHidden" r:id="rId1"/>
    <sheet name="02 - Stavební úpravy kanc..." sheetId="2" r:id="rId2"/>
  </sheets>
  <definedNames>
    <definedName name="_xlnm._FilterDatabase" localSheetId="1" hidden="1">'02 - Stavební úpravy kanc...'!$C$129:$K$282</definedName>
    <definedName name="_xlnm.Print_Titles" localSheetId="1">'02 - Stavební úpravy kanc...'!$129:$129</definedName>
    <definedName name="_xlnm.Print_Titles" localSheetId="0">'Rekapitulace stavby'!$92:$92</definedName>
    <definedName name="_xlnm.Print_Area" localSheetId="1">'02 - Stavební úpravy kanc...'!$C$4:$J$76,'02 - Stavební úpravy kanc...'!$C$82:$J$111,'02 - Stavební úpravy kanc...'!$C$117:$J$282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BK224" i="2" l="1"/>
  <c r="BI224" i="2"/>
  <c r="BH224" i="2"/>
  <c r="BG224" i="2"/>
  <c r="BF224" i="2"/>
  <c r="T224" i="2"/>
  <c r="R224" i="2"/>
  <c r="P224" i="2"/>
  <c r="J224" i="2"/>
  <c r="BE224" i="2" s="1"/>
  <c r="BK223" i="2"/>
  <c r="BI223" i="2"/>
  <c r="BH223" i="2"/>
  <c r="BG223" i="2"/>
  <c r="BF223" i="2"/>
  <c r="T223" i="2"/>
  <c r="R223" i="2"/>
  <c r="P223" i="2"/>
  <c r="J223" i="2"/>
  <c r="BE223" i="2" s="1"/>
  <c r="BK222" i="2" l="1"/>
  <c r="BI222" i="2"/>
  <c r="BH222" i="2"/>
  <c r="BG222" i="2"/>
  <c r="BF222" i="2"/>
  <c r="T222" i="2"/>
  <c r="R222" i="2"/>
  <c r="P222" i="2"/>
  <c r="J222" i="2"/>
  <c r="BE222" i="2" s="1"/>
  <c r="BK221" i="2"/>
  <c r="BI221" i="2"/>
  <c r="BH221" i="2"/>
  <c r="BG221" i="2"/>
  <c r="BF221" i="2"/>
  <c r="T221" i="2"/>
  <c r="R221" i="2"/>
  <c r="P221" i="2"/>
  <c r="J221" i="2"/>
  <c r="BE221" i="2" s="1"/>
  <c r="J37" i="2" l="1"/>
  <c r="J36" i="2"/>
  <c r="AY95" i="1" s="1"/>
  <c r="J35" i="2"/>
  <c r="AX95" i="1"/>
  <c r="BI282" i="2"/>
  <c r="BH282" i="2"/>
  <c r="BG282" i="2"/>
  <c r="BF282" i="2"/>
  <c r="T282" i="2"/>
  <c r="R282" i="2"/>
  <c r="P282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08" i="2"/>
  <c r="BH208" i="2"/>
  <c r="BG208" i="2"/>
  <c r="BF208" i="2"/>
  <c r="T208" i="2"/>
  <c r="T207" i="2" s="1"/>
  <c r="R208" i="2"/>
  <c r="R207" i="2" s="1"/>
  <c r="P208" i="2"/>
  <c r="P207" i="2" s="1"/>
  <c r="BI205" i="2"/>
  <c r="BH205" i="2"/>
  <c r="BG205" i="2"/>
  <c r="BF205" i="2"/>
  <c r="T205" i="2"/>
  <c r="T204" i="2" s="1"/>
  <c r="R205" i="2"/>
  <c r="R204" i="2" s="1"/>
  <c r="P205" i="2"/>
  <c r="P204" i="2" s="1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T187" i="2" s="1"/>
  <c r="R188" i="2"/>
  <c r="R187" i="2" s="1"/>
  <c r="P188" i="2"/>
  <c r="P187" i="2" s="1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77" i="2"/>
  <c r="BH177" i="2"/>
  <c r="BG177" i="2"/>
  <c r="BF177" i="2"/>
  <c r="T177" i="2"/>
  <c r="T176" i="2" s="1"/>
  <c r="R177" i="2"/>
  <c r="R176" i="2" s="1"/>
  <c r="P177" i="2"/>
  <c r="P176" i="2"/>
  <c r="BI175" i="2"/>
  <c r="BH175" i="2"/>
  <c r="BG175" i="2"/>
  <c r="BF175" i="2"/>
  <c r="T175" i="2"/>
  <c r="R175" i="2"/>
  <c r="P175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3" i="2"/>
  <c r="BH133" i="2"/>
  <c r="BG133" i="2"/>
  <c r="BF133" i="2"/>
  <c r="T133" i="2"/>
  <c r="R133" i="2"/>
  <c r="P133" i="2"/>
  <c r="J127" i="2"/>
  <c r="J126" i="2"/>
  <c r="F126" i="2"/>
  <c r="F124" i="2"/>
  <c r="E122" i="2"/>
  <c r="J92" i="2"/>
  <c r="J91" i="2"/>
  <c r="F91" i="2"/>
  <c r="F89" i="2"/>
  <c r="E87" i="2"/>
  <c r="J18" i="2"/>
  <c r="E18" i="2"/>
  <c r="F92" i="2" s="1"/>
  <c r="J17" i="2"/>
  <c r="J124" i="2"/>
  <c r="E7" i="2"/>
  <c r="E120" i="2" s="1"/>
  <c r="L90" i="1"/>
  <c r="AM90" i="1"/>
  <c r="AM89" i="1"/>
  <c r="L89" i="1"/>
  <c r="AM87" i="1"/>
  <c r="L87" i="1"/>
  <c r="L85" i="1"/>
  <c r="L84" i="1"/>
  <c r="BK267" i="2"/>
  <c r="J242" i="2"/>
  <c r="J231" i="2"/>
  <c r="BK219" i="2"/>
  <c r="J185" i="2"/>
  <c r="J164" i="2"/>
  <c r="BK270" i="2"/>
  <c r="BK253" i="2"/>
  <c r="BK246" i="2"/>
  <c r="J230" i="2"/>
  <c r="BK227" i="2"/>
  <c r="J219" i="2"/>
  <c r="BK203" i="2"/>
  <c r="J200" i="2"/>
  <c r="BK196" i="2"/>
  <c r="J192" i="2"/>
  <c r="J177" i="2"/>
  <c r="J133" i="2"/>
  <c r="BK282" i="2"/>
  <c r="J271" i="2"/>
  <c r="J256" i="2"/>
  <c r="J253" i="2"/>
  <c r="J248" i="2"/>
  <c r="J240" i="2"/>
  <c r="BK232" i="2"/>
  <c r="J205" i="2"/>
  <c r="BK199" i="2"/>
  <c r="BK192" i="2"/>
  <c r="J168" i="2"/>
  <c r="J140" i="2"/>
  <c r="BK256" i="2"/>
  <c r="J246" i="2"/>
  <c r="J236" i="2"/>
  <c r="BK230" i="2"/>
  <c r="J188" i="2"/>
  <c r="J175" i="2"/>
  <c r="BK162" i="2"/>
  <c r="BK140" i="2"/>
  <c r="BK273" i="2"/>
  <c r="BK254" i="2"/>
  <c r="J238" i="2"/>
  <c r="J215" i="2"/>
  <c r="BK177" i="2"/>
  <c r="J138" i="2"/>
  <c r="J282" i="2"/>
  <c r="J268" i="2"/>
  <c r="BK242" i="2"/>
  <c r="J232" i="2"/>
  <c r="BK200" i="2"/>
  <c r="BK185" i="2"/>
  <c r="BK169" i="2"/>
  <c r="BK142" i="2"/>
  <c r="J267" i="2"/>
  <c r="BK247" i="2"/>
  <c r="BK238" i="2"/>
  <c r="BK225" i="2"/>
  <c r="J183" i="2"/>
  <c r="J169" i="2"/>
  <c r="J160" i="2"/>
  <c r="BK138" i="2"/>
  <c r="BK268" i="2"/>
  <c r="BK266" i="2"/>
  <c r="J241" i="2"/>
  <c r="BK228" i="2"/>
  <c r="BK188" i="2"/>
  <c r="BK175" i="2"/>
  <c r="BK133" i="2"/>
  <c r="J273" i="2"/>
  <c r="J266" i="2"/>
  <c r="J250" i="2"/>
  <c r="BK236" i="2"/>
  <c r="BK231" i="2"/>
  <c r="J270" i="2"/>
  <c r="J257" i="2"/>
  <c r="J239" i="2"/>
  <c r="J227" i="2"/>
  <c r="J208" i="2"/>
  <c r="BK168" i="2"/>
  <c r="AS94" i="1"/>
  <c r="BK271" i="2"/>
  <c r="BK257" i="2"/>
  <c r="J247" i="2"/>
  <c r="BK233" i="2"/>
  <c r="J228" i="2"/>
  <c r="J225" i="2"/>
  <c r="BK208" i="2"/>
  <c r="BK205" i="2"/>
  <c r="J201" i="2"/>
  <c r="J199" i="2"/>
  <c r="J194" i="2"/>
  <c r="BK182" i="2"/>
  <c r="BK160" i="2"/>
  <c r="J269" i="2"/>
  <c r="J254" i="2"/>
  <c r="BK250" i="2"/>
  <c r="BK241" i="2"/>
  <c r="BK239" i="2"/>
  <c r="BK215" i="2"/>
  <c r="J203" i="2"/>
  <c r="J196" i="2"/>
  <c r="BK194" i="2"/>
  <c r="BK183" i="2"/>
  <c r="J162" i="2"/>
  <c r="BK269" i="2"/>
  <c r="BK248" i="2"/>
  <c r="BK240" i="2"/>
  <c r="J233" i="2"/>
  <c r="BK201" i="2"/>
  <c r="J182" i="2"/>
  <c r="BK164" i="2"/>
  <c r="J142" i="2"/>
  <c r="R132" i="2" l="1"/>
  <c r="P181" i="2"/>
  <c r="T191" i="2"/>
  <c r="T198" i="2"/>
  <c r="R214" i="2"/>
  <c r="P235" i="2"/>
  <c r="P249" i="2"/>
  <c r="BK132" i="2"/>
  <c r="R181" i="2"/>
  <c r="P191" i="2"/>
  <c r="P198" i="2"/>
  <c r="BK214" i="2"/>
  <c r="J214" i="2" s="1"/>
  <c r="J107" i="2" s="1"/>
  <c r="T214" i="2"/>
  <c r="R235" i="2"/>
  <c r="R249" i="2"/>
  <c r="P272" i="2"/>
  <c r="P206" i="2" s="1"/>
  <c r="P132" i="2"/>
  <c r="BK181" i="2"/>
  <c r="J181" i="2" s="1"/>
  <c r="J100" i="2" s="1"/>
  <c r="R191" i="2"/>
  <c r="R198" i="2"/>
  <c r="BK235" i="2"/>
  <c r="J235" i="2" s="1"/>
  <c r="J108" i="2" s="1"/>
  <c r="T235" i="2"/>
  <c r="T249" i="2"/>
  <c r="R272" i="2"/>
  <c r="T132" i="2"/>
  <c r="T181" i="2"/>
  <c r="BK191" i="2"/>
  <c r="J191" i="2" s="1"/>
  <c r="J102" i="2" s="1"/>
  <c r="BK198" i="2"/>
  <c r="J198" i="2" s="1"/>
  <c r="J103" i="2" s="1"/>
  <c r="P214" i="2"/>
  <c r="BK249" i="2"/>
  <c r="J249" i="2" s="1"/>
  <c r="J109" i="2" s="1"/>
  <c r="BK272" i="2"/>
  <c r="J272" i="2" s="1"/>
  <c r="J110" i="2" s="1"/>
  <c r="T272" i="2"/>
  <c r="BK176" i="2"/>
  <c r="J176" i="2" s="1"/>
  <c r="J99" i="2" s="1"/>
  <c r="BK187" i="2"/>
  <c r="J187" i="2"/>
  <c r="J101" i="2" s="1"/>
  <c r="BK207" i="2"/>
  <c r="J207" i="2" s="1"/>
  <c r="J106" i="2" s="1"/>
  <c r="BK204" i="2"/>
  <c r="J204" i="2" s="1"/>
  <c r="J104" i="2" s="1"/>
  <c r="J89" i="2"/>
  <c r="F127" i="2"/>
  <c r="BE194" i="2"/>
  <c r="BE196" i="2"/>
  <c r="BE199" i="2"/>
  <c r="BE203" i="2"/>
  <c r="BE208" i="2"/>
  <c r="BE215" i="2"/>
  <c r="BE227" i="2"/>
  <c r="BE231" i="2"/>
  <c r="BE232" i="2"/>
  <c r="BE241" i="2"/>
  <c r="BE253" i="2"/>
  <c r="BE254" i="2"/>
  <c r="BE257" i="2"/>
  <c r="BE175" i="2"/>
  <c r="BE177" i="2"/>
  <c r="BE188" i="2"/>
  <c r="BE205" i="2"/>
  <c r="BE225" i="2"/>
  <c r="BE228" i="2"/>
  <c r="BE233" i="2"/>
  <c r="BE242" i="2"/>
  <c r="BE256" i="2"/>
  <c r="BE266" i="2"/>
  <c r="BE267" i="2"/>
  <c r="BE271" i="2"/>
  <c r="BE282" i="2"/>
  <c r="E85" i="2"/>
  <c r="BE133" i="2"/>
  <c r="BE138" i="2"/>
  <c r="BE140" i="2"/>
  <c r="BE162" i="2"/>
  <c r="BE164" i="2"/>
  <c r="BE168" i="2"/>
  <c r="BE169" i="2"/>
  <c r="BE183" i="2"/>
  <c r="BE185" i="2"/>
  <c r="BE219" i="2"/>
  <c r="BE236" i="2"/>
  <c r="BE240" i="2"/>
  <c r="BE268" i="2"/>
  <c r="BE273" i="2"/>
  <c r="BE142" i="2"/>
  <c r="BE160" i="2"/>
  <c r="BE182" i="2"/>
  <c r="BE192" i="2"/>
  <c r="BE200" i="2"/>
  <c r="BE201" i="2"/>
  <c r="BE230" i="2"/>
  <c r="BE238" i="2"/>
  <c r="BE239" i="2"/>
  <c r="BE246" i="2"/>
  <c r="BE247" i="2"/>
  <c r="BE248" i="2"/>
  <c r="BE250" i="2"/>
  <c r="BE269" i="2"/>
  <c r="BE270" i="2"/>
  <c r="F36" i="2"/>
  <c r="BC95" i="1" s="1"/>
  <c r="BC94" i="1" s="1"/>
  <c r="AY94" i="1" s="1"/>
  <c r="J34" i="2"/>
  <c r="AW95" i="1" s="1"/>
  <c r="F37" i="2"/>
  <c r="BD95" i="1" s="1"/>
  <c r="BD94" i="1" s="1"/>
  <c r="W33" i="1" s="1"/>
  <c r="F34" i="2"/>
  <c r="BA95" i="1" s="1"/>
  <c r="BA94" i="1" s="1"/>
  <c r="AW94" i="1" s="1"/>
  <c r="AK30" i="1" s="1"/>
  <c r="F35" i="2"/>
  <c r="BB95" i="1" s="1"/>
  <c r="BB94" i="1" s="1"/>
  <c r="W31" i="1" s="1"/>
  <c r="P131" i="2" l="1"/>
  <c r="T131" i="2"/>
  <c r="T206" i="2"/>
  <c r="T130" i="2" s="1"/>
  <c r="R206" i="2"/>
  <c r="P130" i="2"/>
  <c r="AU95" i="1" s="1"/>
  <c r="AU94" i="1" s="1"/>
  <c r="BK131" i="2"/>
  <c r="R131" i="2"/>
  <c r="J132" i="2"/>
  <c r="J98" i="2" s="1"/>
  <c r="BK206" i="2"/>
  <c r="J206" i="2" s="1"/>
  <c r="J105" i="2" s="1"/>
  <c r="W30" i="1"/>
  <c r="F33" i="2"/>
  <c r="AZ95" i="1" s="1"/>
  <c r="AZ94" i="1" s="1"/>
  <c r="W29" i="1" s="1"/>
  <c r="AX94" i="1"/>
  <c r="W32" i="1"/>
  <c r="J33" i="2"/>
  <c r="AV95" i="1" s="1"/>
  <c r="AT95" i="1" s="1"/>
  <c r="R130" i="2" l="1"/>
  <c r="BK130" i="2"/>
  <c r="J130" i="2" s="1"/>
  <c r="J30" i="2" s="1"/>
  <c r="AG95" i="1" s="1"/>
  <c r="AG94" i="1" s="1"/>
  <c r="AK26" i="1" s="1"/>
  <c r="J131" i="2"/>
  <c r="J97" i="2" s="1"/>
  <c r="AV94" i="1"/>
  <c r="AK29" i="1" s="1"/>
  <c r="J39" i="2" l="1"/>
  <c r="J96" i="2"/>
  <c r="AK35" i="1"/>
  <c r="AN95" i="1"/>
  <c r="AT94" i="1"/>
  <c r="AN94" i="1" l="1"/>
</calcChain>
</file>

<file path=xl/sharedStrings.xml><?xml version="1.0" encoding="utf-8"?>
<sst xmlns="http://schemas.openxmlformats.org/spreadsheetml/2006/main" count="1778" uniqueCount="421">
  <si>
    <t>Export Komplet</t>
  </si>
  <si>
    <t/>
  </si>
  <si>
    <t>2.0</t>
  </si>
  <si>
    <t>False</t>
  </si>
  <si>
    <t>{6c1d2243-63e8-46e7-80d6-313a3c4219da}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</si>
  <si>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</si>
  <si>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</si>
  <si>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</si>
  <si>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</si>
  <si>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</si>
  <si>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</si>
  <si>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</si>
  <si>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</si>
  <si>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U/K</t>
  </si>
  <si>
    <t>Stavba:</t>
  </si>
  <si>
    <t>Slezská univerzita - p.č. 1210/8</t>
  </si>
  <si>
    <t>KSO:</t>
  </si>
  <si>
    <t>CC-CZ:</t>
  </si>
  <si>
    <t>Místo:</t>
  </si>
  <si>
    <t xml:space="preserve"> </t>
  </si>
  <si>
    <t>Datum:</t>
  </si>
  <si>
    <t>10. 2. 2025</t>
  </si>
  <si>
    <t>Zadavatel:</t>
  </si>
  <si>
    <t>IČ:</t>
  </si>
  <si>
    <t>Slezská univerzita v Opavě</t>
  </si>
  <si>
    <t>DIČ:</t>
  </si>
  <si>
    <t>Zhotovitel: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</si>
  <si>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</si>
  <si>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</si>
  <si>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</si>
  <si>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</si>
  <si>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</si>
  <si>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</si>
  <si>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</si>
  <si>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</si>
  <si>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</si>
  <si>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</si>
  <si>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</si>
  <si>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</si>
  <si>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</si>
  <si>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</si>
  <si>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</si>
  <si>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</si>
  <si>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</si>
  <si>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</si>
  <si>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</si>
  <si>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</si>
  <si>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</si>
  <si>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</si>
  <si>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</si>
  <si>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</si>
  <si>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</si>
  <si>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</si>
  <si>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</si>
  <si>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</si>
  <si>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</si>
  <si>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</si>
  <si>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</si>
  <si>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</si>
  <si>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</si>
  <si>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</si>
  <si>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</si>
  <si>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</si>
  <si>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</si>
  <si>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</si>
  <si>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</si>
  <si>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</si>
  <si>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</si>
  <si>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</si>
  <si>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</si>
  <si>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</si>
  <si>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</si>
  <si>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</si>
  <si>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</si>
  <si>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</si>
  <si>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</si>
  <si>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</si>
  <si>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</si>
  <si>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</si>
  <si>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Stavební úpravy kanceláře A 306</t>
  </si>
  <si>
    <t>STA</t>
  </si>
  <si>
    <t>1</t>
  </si>
  <si>
    <t>{7b8e9807-0828-4ad4-bbcf-1a1e8567609c}</t>
  </si>
  <si>
    <t>2</t>
  </si>
  <si>
    <t>KRYCÍ LIST SOUPISU PRACÍ</t>
  </si>
  <si>
    <t>Objekt:</t>
  </si>
  <si>
    <t>02 - Stavební úpravy kanceláře A 306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</si>
  <si>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</si>
  <si>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</si>
  <si>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</si>
  <si>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</si>
  <si>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</si>
  <si>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</si>
  <si>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</si>
  <si>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63 - Podlahy a podlahové konstrukce</t>
  </si>
  <si>
    <t xml:space="preserve">    95 - Dokončovací konstrukce a práce </t>
  </si>
  <si>
    <t xml:space="preserve">    96 - Bourání konstrukcí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</si>
  <si>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</si>
  <si>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</si>
  <si>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</si>
  <si>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</si>
  <si>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</si>
  <si>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</si>
  <si>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</si>
  <si>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783 - Nátěry</t>
  </si>
  <si>
    <t xml:space="preserve">    784 -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</si>
  <si>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</si>
  <si>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</si>
  <si>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</si>
  <si>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</si>
  <si>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</si>
  <si>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</si>
  <si>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</si>
  <si>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</si>
  <si>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</si>
  <si>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</si>
  <si>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</si>
  <si>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</si>
  <si>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</si>
  <si>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</si>
  <si>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</si>
  <si>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</si>
  <si>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</si>
  <si>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</si>
  <si>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</si>
  <si>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611131121</t>
  </si>
  <si>
    <t>Penetrační disperzní nátěr vnitřních stropů nanášený ručně</t>
  </si>
  <si>
    <t>m2</t>
  </si>
  <si>
    <t>4</t>
  </si>
  <si>
    <t>1945761121</t>
  </si>
  <si>
    <t>Online PSC</t>
  </si>
  <si>
    <t>https://podminky.urs.cz/item/CS_URS_2025_01/611131121</t>
  </si>
  <si>
    <t>VV</t>
  </si>
  <si>
    <t>(4,88*5,27)+(1,38*2,55)+(1,38*1,27)+(1,6*1,5)</t>
  </si>
  <si>
    <t>Součet</t>
  </si>
  <si>
    <t>611325422</t>
  </si>
  <si>
    <t>Oprava vnitřní vápenocementové štukové omítky tl jádrové omítky do 20 mm a tl štuku do 3 mm stropů v rozsahu plochy přes 10 do 30 %</t>
  </si>
  <si>
    <t>-2112839958</t>
  </si>
  <si>
    <t>https://podminky.urs.cz/item/CS_URS_2025_01/611325422</t>
  </si>
  <si>
    <t>3</t>
  </si>
  <si>
    <t>611341131</t>
  </si>
  <si>
    <t>Sádrový štuk vnitřních rovných stropů tloušťky do 3 mm</t>
  </si>
  <si>
    <t>-115676506</t>
  </si>
  <si>
    <t>https://podminky.urs.cz/item/CS_URS_2025_01/611341131</t>
  </si>
  <si>
    <t>612131121</t>
  </si>
  <si>
    <t>Penetrační disperzní nátěr vnitřních stěn</t>
  </si>
  <si>
    <t>604580696</t>
  </si>
  <si>
    <t>"1.01</t>
  </si>
  <si>
    <t>(6,38+5,27)*2*2,95</t>
  </si>
  <si>
    <t>"1.02</t>
  </si>
  <si>
    <t>(1,38+1,27)*2*2,95</t>
  </si>
  <si>
    <t>"1.03</t>
  </si>
  <si>
    <t>(1,38+2,55)*2*2,95</t>
  </si>
  <si>
    <t>0,003</t>
  </si>
  <si>
    <t>Mezisoučet</t>
  </si>
  <si>
    <t>"odpočet otvorů</t>
  </si>
  <si>
    <t>-((0,6*2,0)*2*2+(0,8*2,0)*3)</t>
  </si>
  <si>
    <t>-(1,5+3,0)*2,05</t>
  </si>
  <si>
    <t>-0,005</t>
  </si>
  <si>
    <t>Mezisoučet - otvory</t>
  </si>
  <si>
    <t>"přípočet ostění</t>
  </si>
  <si>
    <t>(5,6+7,1)*0,20</t>
  </si>
  <si>
    <t>5</t>
  </si>
  <si>
    <t>612325422</t>
  </si>
  <si>
    <t>Oprava vnitřní vápenocementové štukové omítky tl jádrové omítky do 20 mm a tl štuku do 3 mm stěn v rozsahu plochy přes 10 do 30 %</t>
  </si>
  <si>
    <t>-1122022969</t>
  </si>
  <si>
    <t>https://podminky.urs.cz/item/CS_URS_2025_01/612325422</t>
  </si>
  <si>
    <t>6</t>
  </si>
  <si>
    <t>612341131</t>
  </si>
  <si>
    <t>Sádrový štuk vnitřních stěn tloušťky do 3 mm</t>
  </si>
  <si>
    <t>-431841162</t>
  </si>
  <si>
    <t>https://podminky.urs.cz/item/CS_URS_2025_01/612341131</t>
  </si>
  <si>
    <t>7</t>
  </si>
  <si>
    <t>619995001</t>
  </si>
  <si>
    <t>Začištění omítek kolem oken, dveří, podlah nebo obkladů</t>
  </si>
  <si>
    <t>m</t>
  </si>
  <si>
    <t>612540078</t>
  </si>
  <si>
    <t>https://podminky.urs.cz/item/CS_URS_2025_01/619995001</t>
  </si>
  <si>
    <t>"nové dveře</t>
  </si>
  <si>
    <t>(2,0+1,0+2,0)*2*2</t>
  </si>
  <si>
    <t>8</t>
  </si>
  <si>
    <t>619996147</t>
  </si>
  <si>
    <t>Ochrana předmětů zakrytím geotextilií</t>
  </si>
  <si>
    <t>-1392466388</t>
  </si>
  <si>
    <t>9</t>
  </si>
  <si>
    <t>622143005</t>
  </si>
  <si>
    <t>Montáž omítníků plastových, pozinkovaných nebo dřevěných</t>
  </si>
  <si>
    <t>-1736283811</t>
  </si>
  <si>
    <t>"ostění oken</t>
  </si>
  <si>
    <t>2,05*3</t>
  </si>
  <si>
    <t>"rohy</t>
  </si>
  <si>
    <t>2,95</t>
  </si>
  <si>
    <t>10</t>
  </si>
  <si>
    <t>M</t>
  </si>
  <si>
    <t>59051516</t>
  </si>
  <si>
    <t>profil začišťovací PVC pro ostění vnitřních omítek</t>
  </si>
  <si>
    <t>-1052137676</t>
  </si>
  <si>
    <t>63</t>
  </si>
  <si>
    <t>Podlahy a podlahové konstrukce</t>
  </si>
  <si>
    <t>11</t>
  </si>
  <si>
    <t>633811111</t>
  </si>
  <si>
    <t>Broušení nerovností betonových podlah do 2 mm - stržení šlemu</t>
  </si>
  <si>
    <t>303711180</t>
  </si>
  <si>
    <t>https://podminky.urs.cz/item/CS_URS_2025_01/633811111</t>
  </si>
  <si>
    <t>"podlaha</t>
  </si>
  <si>
    <t>33,39</t>
  </si>
  <si>
    <t>95</t>
  </si>
  <si>
    <t xml:space="preserve">Dokončovací konstrukce a práce </t>
  </si>
  <si>
    <t>950001</t>
  </si>
  <si>
    <t>Demontáž osvětlovacích těles</t>
  </si>
  <si>
    <t>kpl</t>
  </si>
  <si>
    <t>1286255527</t>
  </si>
  <si>
    <t>13</t>
  </si>
  <si>
    <t>952902021</t>
  </si>
  <si>
    <t>Čištění budov zametení hladkých podlah</t>
  </si>
  <si>
    <t>-1830399890</t>
  </si>
  <si>
    <t>https://podminky.urs.cz/item/CS_URS_2025_01/952902021</t>
  </si>
  <si>
    <t>14</t>
  </si>
  <si>
    <t>952902031</t>
  </si>
  <si>
    <t>Čištění budov omytí hladkých podlah</t>
  </si>
  <si>
    <t>771120251</t>
  </si>
  <si>
    <t>https://podminky.urs.cz/item/CS_URS_2025_01/952902031</t>
  </si>
  <si>
    <t>96</t>
  </si>
  <si>
    <t>Bourání konstrukcí</t>
  </si>
  <si>
    <t>15</t>
  </si>
  <si>
    <t>968072455</t>
  </si>
  <si>
    <t>Vybourání kovových dveřních zárubní pl do 2 m2</t>
  </si>
  <si>
    <t>565157882</t>
  </si>
  <si>
    <t>https://podminky.urs.cz/item/CS_URS_2025_01/968072455</t>
  </si>
  <si>
    <t>(0,8*2,0)*2</t>
  </si>
  <si>
    <t>97</t>
  </si>
  <si>
    <t>Ostatní bourací práce</t>
  </si>
  <si>
    <t>16</t>
  </si>
  <si>
    <t>766691914</t>
  </si>
  <si>
    <t>Vyvěšení dřevěných křídel dveří pl do 2 m2</t>
  </si>
  <si>
    <t>kus</t>
  </si>
  <si>
    <t>1473629643</t>
  </si>
  <si>
    <t>https://podminky.urs.cz/item/CS_URS_2025_01/766691914</t>
  </si>
  <si>
    <t>17</t>
  </si>
  <si>
    <t>978011141</t>
  </si>
  <si>
    <t>Otlučení (osekání) vnitřní vápenné nebo vápenocementové omítky stropů v rozsahu přes 10 do 30 %</t>
  </si>
  <si>
    <t>-117617455</t>
  </si>
  <si>
    <t>https://podminky.urs.cz/item/CS_URS_2025_01/978011141</t>
  </si>
  <si>
    <t>18</t>
  </si>
  <si>
    <t>978013141</t>
  </si>
  <si>
    <t>Otlučení (osekání) vnitřní vápenné nebo vápenocementové omítky stěn v rozsahu přes 10 do 30 %</t>
  </si>
  <si>
    <t>1728130764</t>
  </si>
  <si>
    <t>https://podminky.urs.cz/item/CS_URS_2025_01/978013141</t>
  </si>
  <si>
    <t>997</t>
  </si>
  <si>
    <t>Doprava suti a vybouraných hmot</t>
  </si>
  <si>
    <t>19</t>
  </si>
  <si>
    <t>997013211</t>
  </si>
  <si>
    <t>Vnitrostaveništní doprava suti a vybouraných hmot pro budovy v do 6 m ručně</t>
  </si>
  <si>
    <t>t</t>
  </si>
  <si>
    <t>-970103326</t>
  </si>
  <si>
    <t>20</t>
  </si>
  <si>
    <t>997013501</t>
  </si>
  <si>
    <t>Odvoz suti a vybouraných hmot na skládku nebo meziskládku do 1 km se složením</t>
  </si>
  <si>
    <t>-2060993094</t>
  </si>
  <si>
    <t>997013509</t>
  </si>
  <si>
    <t>Příplatek k odvozu suti a vybouraných hmot na skládku ZKD 1 km přes 1 km</t>
  </si>
  <si>
    <t>-1068200231</t>
  </si>
  <si>
    <t>3,301*9 'Přepočtené koeficientem množství</t>
  </si>
  <si>
    <t>22</t>
  </si>
  <si>
    <t>997013601</t>
  </si>
  <si>
    <t>Poplatek za uložení na skládce</t>
  </si>
  <si>
    <t>-2082862442</t>
  </si>
  <si>
    <t>998</t>
  </si>
  <si>
    <t>Přesun hmot</t>
  </si>
  <si>
    <t>23</t>
  </si>
  <si>
    <t>998018002</t>
  </si>
  <si>
    <t>Přesun hmot pro budovy ruční pro budovy v přes 6 do 12 m</t>
  </si>
  <si>
    <t>1309223704</t>
  </si>
  <si>
    <t>PSV</t>
  </si>
  <si>
    <t>Práce a dodávky PSV</t>
  </si>
  <si>
    <t>763</t>
  </si>
  <si>
    <t>Konstrukce suché výstavby</t>
  </si>
  <si>
    <t>24</t>
  </si>
  <si>
    <t>763131531</t>
  </si>
  <si>
    <t>SDK podhled deska 1xDF 12,5 bez izolace jednovrstvá spodní kce profil CD+UD EI 15</t>
  </si>
  <si>
    <t>-1554464469</t>
  </si>
  <si>
    <t>https://podminky.urs.cz/item/CS_URS_2025_01/763131531</t>
  </si>
  <si>
    <t>"odpočet</t>
  </si>
  <si>
    <t>-(5,27*1,5)+0,005</t>
  </si>
  <si>
    <t>766</t>
  </si>
  <si>
    <t>Konstrukce truhlářské</t>
  </si>
  <si>
    <t>25</t>
  </si>
  <si>
    <t>76641182R</t>
  </si>
  <si>
    <t>Demontáž, montáž a dodávka nových krytů  radiátorů</t>
  </si>
  <si>
    <t>579606121</t>
  </si>
  <si>
    <t>5,27*(0,75+0,45)</t>
  </si>
  <si>
    <t>-0,004</t>
  </si>
  <si>
    <t>26</t>
  </si>
  <si>
    <t>766417831</t>
  </si>
  <si>
    <t>Demontáž podkladového roštu</t>
  </si>
  <si>
    <t>-1925897680</t>
  </si>
  <si>
    <t>(1,3+2,55)*2*4+(1,35*4)*4</t>
  </si>
  <si>
    <t>766660171</t>
  </si>
  <si>
    <t>Montáž dveřních křídel otvíravých jednokřídlových š do 0,8 m do obložkové zárubně</t>
  </si>
  <si>
    <t>466991925</t>
  </si>
  <si>
    <t>https://podminky.urs.cz/item/CS_URS_2025_01/766660171</t>
  </si>
  <si>
    <t>61164071</t>
  </si>
  <si>
    <t>dveře jednokřídlové 80x197 cm</t>
  </si>
  <si>
    <t>32</t>
  </si>
  <si>
    <t>476092309</t>
  </si>
  <si>
    <t>766682111</t>
  </si>
  <si>
    <t>Montáž zárubní obložkových pro dveře jednokřídlové tl stěny do 170 mm</t>
  </si>
  <si>
    <t>-107450957</t>
  </si>
  <si>
    <t>https://podminky.urs.cz/item/CS_URS_2025_01/766682111</t>
  </si>
  <si>
    <t>61182307</t>
  </si>
  <si>
    <t>zárubeň jednokřídlá obložková s laminátovým povrchem tl stěny 60-150mm rozměru 600-1100/1970, 2100mm</t>
  </si>
  <si>
    <t>678319561</t>
  </si>
  <si>
    <t>766691915</t>
  </si>
  <si>
    <t>Vyvěšení dřevěných křídel dveří pl přes 2 m2 (9)</t>
  </si>
  <si>
    <t>-1456371228</t>
  </si>
  <si>
    <t>76669523R</t>
  </si>
  <si>
    <t>Práh dveří jednokřídlových - hliníkový - D+M</t>
  </si>
  <si>
    <t>-1786386477</t>
  </si>
  <si>
    <t>998766122</t>
  </si>
  <si>
    <t>Přesun hmot pro kce truhlářské ruční v objektech v přes 6 do 12 m</t>
  </si>
  <si>
    <t>-1187228530</t>
  </si>
  <si>
    <t>https://podminky.urs.cz/item/CS_URS_2025_01/998766122</t>
  </si>
  <si>
    <t>776</t>
  </si>
  <si>
    <t>Podlahy povlakové</t>
  </si>
  <si>
    <t>771151011</t>
  </si>
  <si>
    <t>Samonivelační stěrka podlah pevnosti 20 MPa tl do 3 mm</t>
  </si>
  <si>
    <t>-1191020982</t>
  </si>
  <si>
    <t>https://podminky.urs.cz/item/CS_URS_2025_01/771151011</t>
  </si>
  <si>
    <t>776121321</t>
  </si>
  <si>
    <t>Penetrace savého podkladu povlakových podlah</t>
  </si>
  <si>
    <t>1978889707</t>
  </si>
  <si>
    <t>776201812</t>
  </si>
  <si>
    <t>Demontáž lepených povlakových podlah s podložkou</t>
  </si>
  <si>
    <t>-200711553</t>
  </si>
  <si>
    <t>776241121</t>
  </si>
  <si>
    <t>Položení koberců lepením</t>
  </si>
  <si>
    <t>-753416154</t>
  </si>
  <si>
    <t>ANV.TD</t>
  </si>
  <si>
    <t>Podlahovina textilní - upřesní se dle výběru investora</t>
  </si>
  <si>
    <t>1081997859</t>
  </si>
  <si>
    <t>776410811</t>
  </si>
  <si>
    <t>Odstranění soklíků a lišt pryžových nebo plastových</t>
  </si>
  <si>
    <t>655278649</t>
  </si>
  <si>
    <t>(6,39+4,27+1,38+2,55+1,38+1,27)*2</t>
  </si>
  <si>
    <t>-((0,6*4)+(0,8*3))</t>
  </si>
  <si>
    <t>776411112</t>
  </si>
  <si>
    <t>Montáž obvodových soklíků výšky do 100 mm</t>
  </si>
  <si>
    <t>-1795755199</t>
  </si>
  <si>
    <t>19416013</t>
  </si>
  <si>
    <t>lišta ukončovací nerezová 12,5mm</t>
  </si>
  <si>
    <t>1672758486</t>
  </si>
  <si>
    <t>998776102</t>
  </si>
  <si>
    <t>Přesun hmot  pro podlahy povlakové v objektech v do 12 m</t>
  </si>
  <si>
    <t>-50430515</t>
  </si>
  <si>
    <t>783</t>
  </si>
  <si>
    <t>Nátěry</t>
  </si>
  <si>
    <t>783101205</t>
  </si>
  <si>
    <t>Dekorativní obroušení podkladu truhlářských konstrukcí před provedením nátěru</t>
  </si>
  <si>
    <t>1503411471</t>
  </si>
  <si>
    <t>"lamely</t>
  </si>
  <si>
    <t>(1,5*2,95)*2</t>
  </si>
  <si>
    <t>783154101</t>
  </si>
  <si>
    <t>Základní jednonásobný nitrokombinační nátěr truhlářských konstrukcí</t>
  </si>
  <si>
    <t>410448368</t>
  </si>
  <si>
    <t>783158211</t>
  </si>
  <si>
    <t>Lakovací dvojnásobný nitrokombinační nátěr truhlářských konstrukcí s mezibroušením</t>
  </si>
  <si>
    <t>550439170</t>
  </si>
  <si>
    <t>https://podminky.urs.cz/item/CS_URS_2025_01/783158211</t>
  </si>
  <si>
    <t>783163101</t>
  </si>
  <si>
    <t>Jednonásobný napouštěcí olejový nátěr truhlářských konstrukcí</t>
  </si>
  <si>
    <t>-1348387710</t>
  </si>
  <si>
    <t>783301311</t>
  </si>
  <si>
    <t>Odmaštění zámečnických konstrukcí vodou ředitelným odmašťovačem</t>
  </si>
  <si>
    <t>-226556553</t>
  </si>
  <si>
    <t>"radiátory ( 2 ks )</t>
  </si>
  <si>
    <t>((0,25*0,65)*2*11+(1,1*0,65)*2)*2-0,01</t>
  </si>
  <si>
    <t>"ostatní</t>
  </si>
  <si>
    <t>"tyče krytů radiátorů</t>
  </si>
  <si>
    <t>4,0</t>
  </si>
  <si>
    <t>783314101</t>
  </si>
  <si>
    <t>Základní jednonásobný syntetický nátěr zámečnických konstrukcí</t>
  </si>
  <si>
    <t>575015062</t>
  </si>
  <si>
    <t>783315101</t>
  </si>
  <si>
    <t>Mezinátěr jednonásobný syntetický standardní zámečnických konstrukcí</t>
  </si>
  <si>
    <t>-739407806</t>
  </si>
  <si>
    <t>783317101</t>
  </si>
  <si>
    <t>Krycí jednonásobný syntetický standardní nátěr zámečnických konstrukcí</t>
  </si>
  <si>
    <t>-262604782</t>
  </si>
  <si>
    <t>783327101</t>
  </si>
  <si>
    <t>Krycí jednonásobný akrylátový nátěr zámečnických konstrukcí</t>
  </si>
  <si>
    <t>-1559515513</t>
  </si>
  <si>
    <t>783614141</t>
  </si>
  <si>
    <t>Základní jednonásobný syntetický nátěr litinových otopných těles</t>
  </si>
  <si>
    <t>1157677229</t>
  </si>
  <si>
    <t>783617147</t>
  </si>
  <si>
    <t>Krycí dvojnásobný syntetický nátěr litinových otopných těles</t>
  </si>
  <si>
    <t>-1912601867</t>
  </si>
  <si>
    <t>784</t>
  </si>
  <si>
    <t>Malby</t>
  </si>
  <si>
    <t>784181111</t>
  </si>
  <si>
    <t>Základní silikátová jednonásobná bezbarvá penetrace podkladu v místnostech v do 3,80 m</t>
  </si>
  <si>
    <t>214723394</t>
  </si>
  <si>
    <t>https://podminky.urs.cz/item/CS_URS_2025_01/784181111</t>
  </si>
  <si>
    <t>"strop</t>
  </si>
  <si>
    <t>"stěny</t>
  </si>
  <si>
    <t>107,56</t>
  </si>
  <si>
    <t>2,54</t>
  </si>
  <si>
    <t>784321031</t>
  </si>
  <si>
    <t>Dvojnásobné silikátové bílé malby v místnosti v do 3,80 m</t>
  </si>
  <si>
    <t>300828505</t>
  </si>
  <si>
    <t>766691811</t>
  </si>
  <si>
    <t>Demontáž parapetních desek dřevěných nebo plastových šířky do 300 mm</t>
  </si>
  <si>
    <t>355531699</t>
  </si>
  <si>
    <t>76669412R</t>
  </si>
  <si>
    <t>Desky parapetníí postformingové 2x slepené do celk.hloubky 650 mm vč. Al mřížek - D+M</t>
  </si>
  <si>
    <t>76641721R</t>
  </si>
  <si>
    <t>Montáž akustických panelů</t>
  </si>
  <si>
    <t>1269861697</t>
  </si>
  <si>
    <t>6122326R</t>
  </si>
  <si>
    <t>Akustický panel - trojstranně obalovaná HDF lišta v dekoru DUB na černé textílii</t>
  </si>
  <si>
    <t>712306570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</si>
</sst>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vertical="center"/>
    </xf>
    <xf numFmtId="0" fontId="36" fillId="0" borderId="0" xfId="0" applyFont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952902021" TargetMode="External"/><Relationship Id="rId13" Type="http://schemas.openxmlformats.org/officeDocument/2006/relationships/hyperlink" Target="https://podminky.urs.cz/item/CS_URS_2025_01/978013141" TargetMode="External"/><Relationship Id="rId18" Type="http://schemas.openxmlformats.org/officeDocument/2006/relationships/hyperlink" Target="https://podminky.urs.cz/item/CS_URS_2025_01/771151011" TargetMode="External"/><Relationship Id="rId3" Type="http://schemas.openxmlformats.org/officeDocument/2006/relationships/hyperlink" Target="https://podminky.urs.cz/item/CS_URS_2025_01/611341131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633811111" TargetMode="External"/><Relationship Id="rId12" Type="http://schemas.openxmlformats.org/officeDocument/2006/relationships/hyperlink" Target="https://podminky.urs.cz/item/CS_URS_2025_01/978011141" TargetMode="External"/><Relationship Id="rId17" Type="http://schemas.openxmlformats.org/officeDocument/2006/relationships/hyperlink" Target="https://podminky.urs.cz/item/CS_URS_2025_01/998766122" TargetMode="External"/><Relationship Id="rId2" Type="http://schemas.openxmlformats.org/officeDocument/2006/relationships/hyperlink" Target="https://podminky.urs.cz/item/CS_URS_2025_01/611325422" TargetMode="External"/><Relationship Id="rId16" Type="http://schemas.openxmlformats.org/officeDocument/2006/relationships/hyperlink" Target="https://podminky.urs.cz/item/CS_URS_2025_01/766682111" TargetMode="External"/><Relationship Id="rId20" Type="http://schemas.openxmlformats.org/officeDocument/2006/relationships/hyperlink" Target="https://podminky.urs.cz/item/CS_URS_2025_01/784181111" TargetMode="External"/><Relationship Id="rId1" Type="http://schemas.openxmlformats.org/officeDocument/2006/relationships/hyperlink" Target="https://podminky.urs.cz/item/CS_URS_2025_01/611131121" TargetMode="External"/><Relationship Id="rId6" Type="http://schemas.openxmlformats.org/officeDocument/2006/relationships/hyperlink" Target="https://podminky.urs.cz/item/CS_URS_2025_01/619995001" TargetMode="External"/><Relationship Id="rId11" Type="http://schemas.openxmlformats.org/officeDocument/2006/relationships/hyperlink" Target="https://podminky.urs.cz/item/CS_URS_2025_01/766691914" TargetMode="External"/><Relationship Id="rId5" Type="http://schemas.openxmlformats.org/officeDocument/2006/relationships/hyperlink" Target="https://podminky.urs.cz/item/CS_URS_2025_01/612341131" TargetMode="External"/><Relationship Id="rId15" Type="http://schemas.openxmlformats.org/officeDocument/2006/relationships/hyperlink" Target="https://podminky.urs.cz/item/CS_URS_2025_01/766660171" TargetMode="External"/><Relationship Id="rId10" Type="http://schemas.openxmlformats.org/officeDocument/2006/relationships/hyperlink" Target="https://podminky.urs.cz/item/CS_URS_2025_01/968072455" TargetMode="External"/><Relationship Id="rId19" Type="http://schemas.openxmlformats.org/officeDocument/2006/relationships/hyperlink" Target="https://podminky.urs.cz/item/CS_URS_2025_01/783158211" TargetMode="External"/><Relationship Id="rId4" Type="http://schemas.openxmlformats.org/officeDocument/2006/relationships/hyperlink" Target="https://podminky.urs.cz/item/CS_URS_2025_01/612325422" TargetMode="External"/><Relationship Id="rId9" Type="http://schemas.openxmlformats.org/officeDocument/2006/relationships/hyperlink" Target="https://podminky.urs.cz/item/CS_URS_2025_01/952902031" TargetMode="External"/><Relationship Id="rId14" Type="http://schemas.openxmlformats.org/officeDocument/2006/relationships/hyperlink" Target="https://podminky.urs.cz/item/CS_URS_2025_01/76313153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2" t="s">
        <v>5</v>
      </c>
      <c r="AS2" s="203"/>
      <c r="AT2" s="203"/>
      <c r="AU2" s="203"/>
      <c r="AV2" s="203"/>
      <c r="AW2" s="203"/>
      <c r="AX2" s="203"/>
      <c r="AY2" s="203"/>
      <c r="AZ2" s="203"/>
      <c r="BA2" s="203"/>
      <c r="BB2" s="203"/>
      <c r="BC2" s="203"/>
      <c r="BD2" s="203"/>
      <c r="BE2" s="20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30" t="s">
        <v>13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31" t="s">
        <v>15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28</v>
      </c>
      <c r="AK17" s="27" t="s">
        <v>25</v>
      </c>
      <c r="AN17" s="25" t="s">
        <v>1</v>
      </c>
      <c r="AR17" s="21"/>
      <c r="BS17" s="18" t="s">
        <v>29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30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31</v>
      </c>
      <c r="AK20" s="27" t="s">
        <v>25</v>
      </c>
      <c r="AN20" s="25" t="s">
        <v>1</v>
      </c>
      <c r="AR20" s="21"/>
      <c r="BS20" s="18" t="s">
        <v>29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32</v>
      </c>
      <c r="AR22" s="21"/>
    </row>
    <row r="23" spans="1:71" s="1" customFormat="1" ht="16.5" customHeight="1">
      <c r="B23" s="21"/>
      <c r="E23" s="232" t="s">
        <v>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33">
        <f>ROUND(AG94,2)</f>
        <v>0</v>
      </c>
      <c r="AL26" s="234"/>
      <c r="AM26" s="234"/>
      <c r="AN26" s="234"/>
      <c r="AO26" s="234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5" t="s">
        <v>34</v>
      </c>
      <c r="M28" s="235"/>
      <c r="N28" s="235"/>
      <c r="O28" s="235"/>
      <c r="P28" s="235"/>
      <c r="Q28" s="30"/>
      <c r="R28" s="30"/>
      <c r="S28" s="30"/>
      <c r="T28" s="30"/>
      <c r="U28" s="30"/>
      <c r="V28" s="30"/>
      <c r="W28" s="235" t="s">
        <v>35</v>
      </c>
      <c r="X28" s="235"/>
      <c r="Y28" s="235"/>
      <c r="Z28" s="235"/>
      <c r="AA28" s="235"/>
      <c r="AB28" s="235"/>
      <c r="AC28" s="235"/>
      <c r="AD28" s="235"/>
      <c r="AE28" s="235"/>
      <c r="AF28" s="30"/>
      <c r="AG28" s="30"/>
      <c r="AH28" s="30"/>
      <c r="AI28" s="30"/>
      <c r="AJ28" s="30"/>
      <c r="AK28" s="235" t="s">
        <v>36</v>
      </c>
      <c r="AL28" s="235"/>
      <c r="AM28" s="235"/>
      <c r="AN28" s="235"/>
      <c r="AO28" s="235"/>
      <c r="AP28" s="30"/>
      <c r="AQ28" s="30"/>
      <c r="AR28" s="31"/>
      <c r="BE28" s="30"/>
    </row>
    <row r="29" spans="1:71" s="3" customFormat="1" ht="14.45" customHeight="1">
      <c r="B29" s="35"/>
      <c r="D29" s="27" t="s">
        <v>37</v>
      </c>
      <c r="F29" s="27" t="s">
        <v>38</v>
      </c>
      <c r="L29" s="220">
        <v>0.21</v>
      </c>
      <c r="M29" s="219"/>
      <c r="N29" s="219"/>
      <c r="O29" s="219"/>
      <c r="P29" s="219"/>
      <c r="W29" s="218">
        <f>ROUND(AZ94, 2)</f>
        <v>0</v>
      </c>
      <c r="X29" s="219"/>
      <c r="Y29" s="219"/>
      <c r="Z29" s="219"/>
      <c r="AA29" s="219"/>
      <c r="AB29" s="219"/>
      <c r="AC29" s="219"/>
      <c r="AD29" s="219"/>
      <c r="AE29" s="219"/>
      <c r="AK29" s="218">
        <f>ROUND(AV94, 2)</f>
        <v>0</v>
      </c>
      <c r="AL29" s="219"/>
      <c r="AM29" s="219"/>
      <c r="AN29" s="219"/>
      <c r="AO29" s="219"/>
      <c r="AR29" s="35"/>
    </row>
    <row r="30" spans="1:71" s="3" customFormat="1" ht="14.45" customHeight="1">
      <c r="B30" s="35"/>
      <c r="F30" s="27" t="s">
        <v>39</v>
      </c>
      <c r="L30" s="220">
        <v>0.12</v>
      </c>
      <c r="M30" s="219"/>
      <c r="N30" s="219"/>
      <c r="O30" s="219"/>
      <c r="P30" s="219"/>
      <c r="W30" s="218">
        <f>ROUND(BA94, 2)</f>
        <v>0</v>
      </c>
      <c r="X30" s="219"/>
      <c r="Y30" s="219"/>
      <c r="Z30" s="219"/>
      <c r="AA30" s="219"/>
      <c r="AB30" s="219"/>
      <c r="AC30" s="219"/>
      <c r="AD30" s="219"/>
      <c r="AE30" s="219"/>
      <c r="AK30" s="218">
        <f>ROUND(AW94, 2)</f>
        <v>0</v>
      </c>
      <c r="AL30" s="219"/>
      <c r="AM30" s="219"/>
      <c r="AN30" s="219"/>
      <c r="AO30" s="219"/>
      <c r="AR30" s="35"/>
    </row>
    <row r="31" spans="1:71" s="3" customFormat="1" ht="14.45" hidden="1" customHeight="1">
      <c r="B31" s="35"/>
      <c r="F31" s="27" t="s">
        <v>40</v>
      </c>
      <c r="L31" s="220">
        <v>0.21</v>
      </c>
      <c r="M31" s="219"/>
      <c r="N31" s="219"/>
      <c r="O31" s="219"/>
      <c r="P31" s="219"/>
      <c r="W31" s="218">
        <f>ROUND(BB94, 2)</f>
        <v>0</v>
      </c>
      <c r="X31" s="219"/>
      <c r="Y31" s="219"/>
      <c r="Z31" s="219"/>
      <c r="AA31" s="219"/>
      <c r="AB31" s="219"/>
      <c r="AC31" s="219"/>
      <c r="AD31" s="219"/>
      <c r="AE31" s="219"/>
      <c r="AK31" s="218">
        <v>0</v>
      </c>
      <c r="AL31" s="219"/>
      <c r="AM31" s="219"/>
      <c r="AN31" s="219"/>
      <c r="AO31" s="219"/>
      <c r="AR31" s="35"/>
    </row>
    <row r="32" spans="1:71" s="3" customFormat="1" ht="14.45" hidden="1" customHeight="1">
      <c r="B32" s="35"/>
      <c r="F32" s="27" t="s">
        <v>41</v>
      </c>
      <c r="L32" s="220">
        <v>0.12</v>
      </c>
      <c r="M32" s="219"/>
      <c r="N32" s="219"/>
      <c r="O32" s="219"/>
      <c r="P32" s="219"/>
      <c r="W32" s="218">
        <f>ROUND(BC94, 2)</f>
        <v>0</v>
      </c>
      <c r="X32" s="219"/>
      <c r="Y32" s="219"/>
      <c r="Z32" s="219"/>
      <c r="AA32" s="219"/>
      <c r="AB32" s="219"/>
      <c r="AC32" s="219"/>
      <c r="AD32" s="219"/>
      <c r="AE32" s="219"/>
      <c r="AK32" s="218">
        <v>0</v>
      </c>
      <c r="AL32" s="219"/>
      <c r="AM32" s="219"/>
      <c r="AN32" s="219"/>
      <c r="AO32" s="219"/>
      <c r="AR32" s="35"/>
    </row>
    <row r="33" spans="1:57" s="3" customFormat="1" ht="14.45" hidden="1" customHeight="1">
      <c r="B33" s="35"/>
      <c r="F33" s="27" t="s">
        <v>42</v>
      </c>
      <c r="L33" s="220">
        <v>0</v>
      </c>
      <c r="M33" s="219"/>
      <c r="N33" s="219"/>
      <c r="O33" s="219"/>
      <c r="P33" s="219"/>
      <c r="W33" s="218">
        <f>ROUND(BD94, 2)</f>
        <v>0</v>
      </c>
      <c r="X33" s="219"/>
      <c r="Y33" s="219"/>
      <c r="Z33" s="219"/>
      <c r="AA33" s="219"/>
      <c r="AB33" s="219"/>
      <c r="AC33" s="219"/>
      <c r="AD33" s="219"/>
      <c r="AE33" s="219"/>
      <c r="AK33" s="218">
        <v>0</v>
      </c>
      <c r="AL33" s="219"/>
      <c r="AM33" s="219"/>
      <c r="AN33" s="219"/>
      <c r="AO33" s="219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21" t="s">
        <v>45</v>
      </c>
      <c r="Y35" s="222"/>
      <c r="Z35" s="222"/>
      <c r="AA35" s="222"/>
      <c r="AB35" s="222"/>
      <c r="AC35" s="38"/>
      <c r="AD35" s="38"/>
      <c r="AE35" s="38"/>
      <c r="AF35" s="38"/>
      <c r="AG35" s="38"/>
      <c r="AH35" s="38"/>
      <c r="AI35" s="38"/>
      <c r="AJ35" s="38"/>
      <c r="AK35" s="223">
        <f>SUM(AK26:AK33)</f>
        <v>0</v>
      </c>
      <c r="AL35" s="222"/>
      <c r="AM35" s="222"/>
      <c r="AN35" s="222"/>
      <c r="AO35" s="224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46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47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48</v>
      </c>
      <c r="AI60" s="33"/>
      <c r="AJ60" s="33"/>
      <c r="AK60" s="33"/>
      <c r="AL60" s="33"/>
      <c r="AM60" s="43" t="s">
        <v>49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50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51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48</v>
      </c>
      <c r="AI75" s="33"/>
      <c r="AJ75" s="33"/>
      <c r="AK75" s="33"/>
      <c r="AL75" s="33"/>
      <c r="AM75" s="43" t="s">
        <v>49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U/K</v>
      </c>
      <c r="AR84" s="49"/>
    </row>
    <row r="85" spans="1:91" s="5" customFormat="1" ht="36.950000000000003" customHeight="1">
      <c r="B85" s="50"/>
      <c r="C85" s="51" t="s">
        <v>14</v>
      </c>
      <c r="L85" s="209" t="str">
        <f>K6</f>
        <v>Slezská univerzita - p.č. 1210/8</v>
      </c>
      <c r="M85" s="210"/>
      <c r="N85" s="210"/>
      <c r="O85" s="210"/>
      <c r="P85" s="210"/>
      <c r="Q85" s="210"/>
      <c r="R85" s="210"/>
      <c r="S85" s="210"/>
      <c r="T85" s="210"/>
      <c r="U85" s="210"/>
      <c r="V85" s="210"/>
      <c r="W85" s="210"/>
      <c r="X85" s="210"/>
      <c r="Y85" s="210"/>
      <c r="Z85" s="210"/>
      <c r="AA85" s="210"/>
      <c r="AB85" s="210"/>
      <c r="AC85" s="210"/>
      <c r="AD85" s="210"/>
      <c r="AE85" s="210"/>
      <c r="AF85" s="210"/>
      <c r="AG85" s="210"/>
      <c r="AH85" s="210"/>
      <c r="AI85" s="210"/>
      <c r="AJ85" s="21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11" t="str">
        <f>IF(AN8= "","",AN8)</f>
        <v>10. 2. 2025</v>
      </c>
      <c r="AN87" s="21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Slezská univerzita v Opavě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12" t="str">
        <f>IF(E17="","",E17)</f>
        <v>ing. Kateřina Swiatková</v>
      </c>
      <c r="AN89" s="213"/>
      <c r="AO89" s="213"/>
      <c r="AP89" s="213"/>
      <c r="AQ89" s="30"/>
      <c r="AR89" s="31"/>
      <c r="AS89" s="214" t="s">
        <v>53</v>
      </c>
      <c r="AT89" s="21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212" t="str">
        <f>IF(E20="","",E20)</f>
        <v>ing. Jiří Krejča</v>
      </c>
      <c r="AN90" s="213"/>
      <c r="AO90" s="213"/>
      <c r="AP90" s="213"/>
      <c r="AQ90" s="30"/>
      <c r="AR90" s="31"/>
      <c r="AS90" s="216"/>
      <c r="AT90" s="21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6"/>
      <c r="AT91" s="21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4" t="s">
        <v>54</v>
      </c>
      <c r="D92" s="205"/>
      <c r="E92" s="205"/>
      <c r="F92" s="205"/>
      <c r="G92" s="205"/>
      <c r="H92" s="58"/>
      <c r="I92" s="206" t="s">
        <v>55</v>
      </c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  <c r="V92" s="205"/>
      <c r="W92" s="205"/>
      <c r="X92" s="205"/>
      <c r="Y92" s="205"/>
      <c r="Z92" s="205"/>
      <c r="AA92" s="205"/>
      <c r="AB92" s="205"/>
      <c r="AC92" s="205"/>
      <c r="AD92" s="205"/>
      <c r="AE92" s="205"/>
      <c r="AF92" s="205"/>
      <c r="AG92" s="207" t="s">
        <v>56</v>
      </c>
      <c r="AH92" s="205"/>
      <c r="AI92" s="205"/>
      <c r="AJ92" s="205"/>
      <c r="AK92" s="205"/>
      <c r="AL92" s="205"/>
      <c r="AM92" s="205"/>
      <c r="AN92" s="206" t="s">
        <v>57</v>
      </c>
      <c r="AO92" s="205"/>
      <c r="AP92" s="208"/>
      <c r="AQ92" s="59" t="s">
        <v>58</v>
      </c>
      <c r="AR92" s="31"/>
      <c r="AS92" s="60" t="s">
        <v>59</v>
      </c>
      <c r="AT92" s="61" t="s">
        <v>60</v>
      </c>
      <c r="AU92" s="61" t="s">
        <v>61</v>
      </c>
      <c r="AV92" s="61" t="s">
        <v>62</v>
      </c>
      <c r="AW92" s="61" t="s">
        <v>63</v>
      </c>
      <c r="AX92" s="61" t="s">
        <v>64</v>
      </c>
      <c r="AY92" s="61" t="s">
        <v>65</v>
      </c>
      <c r="AZ92" s="61" t="s">
        <v>66</v>
      </c>
      <c r="BA92" s="61" t="s">
        <v>67</v>
      </c>
      <c r="BB92" s="61" t="s">
        <v>68</v>
      </c>
      <c r="BC92" s="61" t="s">
        <v>69</v>
      </c>
      <c r="BD92" s="62" t="s">
        <v>70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71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8">
        <f>ROUND(AG95,2)</f>
        <v>0</v>
      </c>
      <c r="AH94" s="228"/>
      <c r="AI94" s="228"/>
      <c r="AJ94" s="228"/>
      <c r="AK94" s="228"/>
      <c r="AL94" s="228"/>
      <c r="AM94" s="228"/>
      <c r="AN94" s="229">
        <f>SUM(AG94,AT94)</f>
        <v>0</v>
      </c>
      <c r="AO94" s="229"/>
      <c r="AP94" s="229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180.27014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72</v>
      </c>
      <c r="BT94" s="75" t="s">
        <v>73</v>
      </c>
      <c r="BU94" s="76" t="s">
        <v>74</v>
      </c>
      <c r="BV94" s="75" t="s">
        <v>75</v>
      </c>
      <c r="BW94" s="75" t="s">
        <v>4</v>
      </c>
      <c r="BX94" s="75" t="s">
        <v>76</v>
      </c>
      <c r="CL94" s="75" t="s">
        <v>1</v>
      </c>
    </row>
    <row r="95" spans="1:91" s="7" customFormat="1" ht="16.5" customHeight="1">
      <c r="A95" s="77" t="s">
        <v>77</v>
      </c>
      <c r="B95" s="78"/>
      <c r="C95" s="79"/>
      <c r="D95" s="227" t="s">
        <v>78</v>
      </c>
      <c r="E95" s="227"/>
      <c r="F95" s="227"/>
      <c r="G95" s="227"/>
      <c r="H95" s="227"/>
      <c r="I95" s="80"/>
      <c r="J95" s="227" t="s">
        <v>79</v>
      </c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27"/>
      <c r="Z95" s="227"/>
      <c r="AA95" s="227"/>
      <c r="AB95" s="227"/>
      <c r="AC95" s="227"/>
      <c r="AD95" s="227"/>
      <c r="AE95" s="227"/>
      <c r="AF95" s="227"/>
      <c r="AG95" s="225">
        <f>'02 - Stavební úpravy kanc...'!J30</f>
        <v>0</v>
      </c>
      <c r="AH95" s="226"/>
      <c r="AI95" s="226"/>
      <c r="AJ95" s="226"/>
      <c r="AK95" s="226"/>
      <c r="AL95" s="226"/>
      <c r="AM95" s="226"/>
      <c r="AN95" s="225">
        <f>SUM(AG95,AT95)</f>
        <v>0</v>
      </c>
      <c r="AO95" s="226"/>
      <c r="AP95" s="226"/>
      <c r="AQ95" s="81" t="s">
        <v>80</v>
      </c>
      <c r="AR95" s="78"/>
      <c r="AS95" s="82">
        <v>0</v>
      </c>
      <c r="AT95" s="83">
        <f>ROUND(SUM(AV95:AW95),2)</f>
        <v>0</v>
      </c>
      <c r="AU95" s="84">
        <f>'02 - Stavební úpravy kanc...'!P130</f>
        <v>180.27014000000003</v>
      </c>
      <c r="AV95" s="83">
        <f>'02 - Stavební úpravy kanc...'!J33</f>
        <v>0</v>
      </c>
      <c r="AW95" s="83">
        <f>'02 - Stavební úpravy kanc...'!J34</f>
        <v>0</v>
      </c>
      <c r="AX95" s="83">
        <f>'02 - Stavební úpravy kanc...'!J35</f>
        <v>0</v>
      </c>
      <c r="AY95" s="83">
        <f>'02 - Stavební úpravy kanc...'!J36</f>
        <v>0</v>
      </c>
      <c r="AZ95" s="83">
        <f>'02 - Stavební úpravy kanc...'!F33</f>
        <v>0</v>
      </c>
      <c r="BA95" s="83">
        <f>'02 - Stavební úpravy kanc...'!F34</f>
        <v>0</v>
      </c>
      <c r="BB95" s="83">
        <f>'02 - Stavební úpravy kanc...'!F35</f>
        <v>0</v>
      </c>
      <c r="BC95" s="83">
        <f>'02 - Stavební úpravy kanc...'!F36</f>
        <v>0</v>
      </c>
      <c r="BD95" s="85">
        <f>'02 - Stavební úpravy kanc...'!F37</f>
        <v>0</v>
      </c>
      <c r="BT95" s="86" t="s">
        <v>81</v>
      </c>
      <c r="BV95" s="86" t="s">
        <v>75</v>
      </c>
      <c r="BW95" s="86" t="s">
        <v>82</v>
      </c>
      <c r="BX95" s="86" t="s">
        <v>4</v>
      </c>
      <c r="CL95" s="86" t="s">
        <v>1</v>
      </c>
      <c r="CM95" s="86" t="s">
        <v>83</v>
      </c>
    </row>
    <row r="96" spans="1:91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2 - Stavební úpravy kanc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83"/>
  <sheetViews>
    <sheetView showGridLines="0" tabSelected="1" workbookViewId="0">
      <selection activeCell="I284" sqref="I28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02" t="s">
        <v>5</v>
      </c>
      <c r="M2" s="203"/>
      <c r="N2" s="203"/>
      <c r="O2" s="203"/>
      <c r="P2" s="203"/>
      <c r="Q2" s="203"/>
      <c r="R2" s="203"/>
      <c r="S2" s="203"/>
      <c r="T2" s="203"/>
      <c r="U2" s="203"/>
      <c r="V2" s="203"/>
      <c r="AT2" s="18" t="s">
        <v>82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83</v>
      </c>
    </row>
    <row r="4" spans="1:46" s="1" customFormat="1" ht="24.95" customHeight="1">
      <c r="B4" s="21"/>
      <c r="D4" s="22" t="s">
        <v>84</v>
      </c>
      <c r="L4" s="21"/>
      <c r="M4" s="88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7" t="str">
        <f>'Rekapitulace stavby'!K6</f>
        <v>Slezská univerzita - p.č. 1210/8</v>
      </c>
      <c r="F7" s="238"/>
      <c r="G7" s="238"/>
      <c r="H7" s="238"/>
      <c r="L7" s="21"/>
    </row>
    <row r="8" spans="1:46" s="2" customFormat="1" ht="12" customHeight="1">
      <c r="A8" s="30"/>
      <c r="B8" s="31"/>
      <c r="C8" s="30"/>
      <c r="D8" s="27" t="s">
        <v>85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09" t="s">
        <v>86</v>
      </c>
      <c r="F9" s="236"/>
      <c r="G9" s="236"/>
      <c r="H9" s="236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7" t="s">
        <v>16</v>
      </c>
      <c r="E11" s="30"/>
      <c r="F11" s="25" t="s">
        <v>1</v>
      </c>
      <c r="G11" s="30"/>
      <c r="H11" s="30"/>
      <c r="I11" s="27" t="s">
        <v>17</v>
      </c>
      <c r="J11" s="25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7" t="s">
        <v>18</v>
      </c>
      <c r="E12" s="30"/>
      <c r="F12" s="25" t="s">
        <v>19</v>
      </c>
      <c r="G12" s="30"/>
      <c r="H12" s="30"/>
      <c r="I12" s="27" t="s">
        <v>20</v>
      </c>
      <c r="J12" s="53">
        <v>45771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22</v>
      </c>
      <c r="E14" s="30"/>
      <c r="F14" s="30"/>
      <c r="G14" s="30"/>
      <c r="H14" s="30"/>
      <c r="I14" s="27" t="s">
        <v>23</v>
      </c>
      <c r="J14" s="25" t="s">
        <v>1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5" t="s">
        <v>24</v>
      </c>
      <c r="F15" s="30"/>
      <c r="G15" s="30"/>
      <c r="H15" s="30"/>
      <c r="I15" s="27" t="s">
        <v>25</v>
      </c>
      <c r="J15" s="25" t="s">
        <v>1</v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7" t="s">
        <v>26</v>
      </c>
      <c r="E17" s="30"/>
      <c r="F17" s="30"/>
      <c r="G17" s="30"/>
      <c r="H17" s="30"/>
      <c r="I17" s="27" t="s">
        <v>23</v>
      </c>
      <c r="J17" s="25" t="str">
        <f>'Rekapitulace stavby'!AN13</f>
        <v/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0" t="str">
        <f>'Rekapitulace stavby'!E14</f>
        <v xml:space="preserve"> </v>
      </c>
      <c r="F18" s="230"/>
      <c r="G18" s="230"/>
      <c r="H18" s="230"/>
      <c r="I18" s="27" t="s">
        <v>25</v>
      </c>
      <c r="J18" s="25" t="str">
        <f>'Rekapitulace stavby'!AN14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23</v>
      </c>
      <c r="J20" s="25" t="s">
        <v>1</v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5" t="s">
        <v>28</v>
      </c>
      <c r="F21" s="30"/>
      <c r="G21" s="30"/>
      <c r="H21" s="30"/>
      <c r="I21" s="27" t="s">
        <v>25</v>
      </c>
      <c r="J21" s="25" t="s">
        <v>1</v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23</v>
      </c>
      <c r="J23" s="25" t="s">
        <v>1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5" t="s">
        <v>31</v>
      </c>
      <c r="F24" s="30"/>
      <c r="G24" s="30"/>
      <c r="H24" s="30"/>
      <c r="I24" s="27" t="s">
        <v>25</v>
      </c>
      <c r="J24" s="25" t="s">
        <v>1</v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89"/>
      <c r="B27" s="90"/>
      <c r="C27" s="89"/>
      <c r="D27" s="89"/>
      <c r="E27" s="232" t="s">
        <v>1</v>
      </c>
      <c r="F27" s="232"/>
      <c r="G27" s="232"/>
      <c r="H27" s="232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2" t="s">
        <v>33</v>
      </c>
      <c r="E30" s="30"/>
      <c r="F30" s="30"/>
      <c r="G30" s="30"/>
      <c r="H30" s="30"/>
      <c r="I30" s="30"/>
      <c r="J30" s="69">
        <f>ROUND(J130,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35</v>
      </c>
      <c r="G32" s="30"/>
      <c r="H32" s="30"/>
      <c r="I32" s="34" t="s">
        <v>34</v>
      </c>
      <c r="J32" s="34" t="s">
        <v>36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3" t="s">
        <v>37</v>
      </c>
      <c r="E33" s="27" t="s">
        <v>38</v>
      </c>
      <c r="F33" s="94">
        <f>ROUND((SUM(BE130:BE282)),  2)</f>
        <v>0</v>
      </c>
      <c r="G33" s="30"/>
      <c r="H33" s="30"/>
      <c r="I33" s="95">
        <v>0.21</v>
      </c>
      <c r="J33" s="94">
        <f>ROUND(((SUM(BE130:BE282))*I33),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7" t="s">
        <v>39</v>
      </c>
      <c r="F34" s="94">
        <f>ROUND((SUM(BF130:BF282)),  2)</f>
        <v>0</v>
      </c>
      <c r="G34" s="30"/>
      <c r="H34" s="30"/>
      <c r="I34" s="95">
        <v>0.12</v>
      </c>
      <c r="J34" s="94">
        <f>ROUND(((SUM(BF130:BF282))*I34),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40</v>
      </c>
      <c r="F35" s="94">
        <f>ROUND((SUM(BG130:BG282)),  2)</f>
        <v>0</v>
      </c>
      <c r="G35" s="30"/>
      <c r="H35" s="30"/>
      <c r="I35" s="95">
        <v>0.21</v>
      </c>
      <c r="J35" s="9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7" t="s">
        <v>41</v>
      </c>
      <c r="F36" s="94">
        <f>ROUND((SUM(BH130:BH282)),  2)</f>
        <v>0</v>
      </c>
      <c r="G36" s="30"/>
      <c r="H36" s="30"/>
      <c r="I36" s="95">
        <v>0.12</v>
      </c>
      <c r="J36" s="94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42</v>
      </c>
      <c r="F37" s="94">
        <f>ROUND((SUM(BI130:BI282)),  2)</f>
        <v>0</v>
      </c>
      <c r="G37" s="30"/>
      <c r="H37" s="30"/>
      <c r="I37" s="95">
        <v>0</v>
      </c>
      <c r="J37" s="94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6"/>
      <c r="D39" s="97" t="s">
        <v>43</v>
      </c>
      <c r="E39" s="58"/>
      <c r="F39" s="58"/>
      <c r="G39" s="98" t="s">
        <v>44</v>
      </c>
      <c r="H39" s="99" t="s">
        <v>45</v>
      </c>
      <c r="I39" s="58"/>
      <c r="J39" s="100">
        <f>SUM(J30:J37)</f>
        <v>0</v>
      </c>
      <c r="K39" s="101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46</v>
      </c>
      <c r="E50" s="42"/>
      <c r="F50" s="42"/>
      <c r="G50" s="41" t="s">
        <v>47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48</v>
      </c>
      <c r="E61" s="33"/>
      <c r="F61" s="102" t="s">
        <v>49</v>
      </c>
      <c r="G61" s="43" t="s">
        <v>48</v>
      </c>
      <c r="H61" s="33"/>
      <c r="I61" s="33"/>
      <c r="J61" s="103" t="s">
        <v>49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50</v>
      </c>
      <c r="E65" s="44"/>
      <c r="F65" s="44"/>
      <c r="G65" s="41" t="s">
        <v>51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48</v>
      </c>
      <c r="E76" s="33"/>
      <c r="F76" s="102" t="s">
        <v>49</v>
      </c>
      <c r="G76" s="43" t="s">
        <v>48</v>
      </c>
      <c r="H76" s="33"/>
      <c r="I76" s="33"/>
      <c r="J76" s="103" t="s">
        <v>49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87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37" t="str">
        <f>E7</f>
        <v>Slezská univerzita - p.č. 1210/8</v>
      </c>
      <c r="F85" s="238"/>
      <c r="G85" s="238"/>
      <c r="H85" s="238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7" t="s">
        <v>85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09" t="str">
        <f>E9</f>
        <v>02 - Stavební úpravy kanceláře A 306</v>
      </c>
      <c r="F87" s="236"/>
      <c r="G87" s="236"/>
      <c r="H87" s="236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7" t="s">
        <v>18</v>
      </c>
      <c r="D89" s="30"/>
      <c r="E89" s="30"/>
      <c r="F89" s="25" t="str">
        <f>F12</f>
        <v xml:space="preserve"> </v>
      </c>
      <c r="G89" s="30"/>
      <c r="H89" s="30"/>
      <c r="I89" s="27" t="s">
        <v>20</v>
      </c>
      <c r="J89" s="53">
        <f>IF(J12="","",J12)</f>
        <v>45771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25.7" customHeight="1">
      <c r="A91" s="30"/>
      <c r="B91" s="31"/>
      <c r="C91" s="27" t="s">
        <v>22</v>
      </c>
      <c r="D91" s="30"/>
      <c r="E91" s="30"/>
      <c r="F91" s="25" t="str">
        <f>E15</f>
        <v>Slezská univerzita v Opavě</v>
      </c>
      <c r="G91" s="30"/>
      <c r="H91" s="30"/>
      <c r="I91" s="27" t="s">
        <v>27</v>
      </c>
      <c r="J91" s="28" t="str">
        <f>E21</f>
        <v>ing. Kateřina Swiatková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7" t="s">
        <v>26</v>
      </c>
      <c r="D92" s="30"/>
      <c r="E92" s="30"/>
      <c r="F92" s="25" t="str">
        <f>IF(E18="","",E18)</f>
        <v xml:space="preserve"> </v>
      </c>
      <c r="G92" s="30"/>
      <c r="H92" s="30"/>
      <c r="I92" s="27" t="s">
        <v>30</v>
      </c>
      <c r="J92" s="28" t="str">
        <f>E24</f>
        <v>ing. Jiří Krejča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4" t="s">
        <v>88</v>
      </c>
      <c r="D94" s="96"/>
      <c r="E94" s="96"/>
      <c r="F94" s="96"/>
      <c r="G94" s="96"/>
      <c r="H94" s="96"/>
      <c r="I94" s="96"/>
      <c r="J94" s="105" t="s">
        <v>89</v>
      </c>
      <c r="K94" s="96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6" t="s">
        <v>90</v>
      </c>
      <c r="D96" s="30"/>
      <c r="E96" s="30"/>
      <c r="F96" s="30"/>
      <c r="G96" s="30"/>
      <c r="H96" s="30"/>
      <c r="I96" s="30"/>
      <c r="J96" s="69">
        <f>J130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8" t="s">
        <v>91</v>
      </c>
    </row>
    <row r="97" spans="1:31" s="9" customFormat="1" ht="24.95" customHeight="1">
      <c r="B97" s="107"/>
      <c r="D97" s="108" t="s">
        <v>92</v>
      </c>
      <c r="E97" s="109"/>
      <c r="F97" s="109"/>
      <c r="G97" s="109"/>
      <c r="H97" s="109"/>
      <c r="I97" s="109"/>
      <c r="J97" s="110">
        <f>J131</f>
        <v>0</v>
      </c>
      <c r="L97" s="107"/>
    </row>
    <row r="98" spans="1:31" s="10" customFormat="1" ht="19.899999999999999" customHeight="1">
      <c r="B98" s="111"/>
      <c r="D98" s="112" t="s">
        <v>93</v>
      </c>
      <c r="E98" s="113"/>
      <c r="F98" s="113"/>
      <c r="G98" s="113"/>
      <c r="H98" s="113"/>
      <c r="I98" s="113"/>
      <c r="J98" s="114">
        <f>J132</f>
        <v>0</v>
      </c>
      <c r="L98" s="111"/>
    </row>
    <row r="99" spans="1:31" s="10" customFormat="1" ht="19.899999999999999" customHeight="1">
      <c r="B99" s="111"/>
      <c r="D99" s="112" t="s">
        <v>94</v>
      </c>
      <c r="E99" s="113"/>
      <c r="F99" s="113"/>
      <c r="G99" s="113"/>
      <c r="H99" s="113"/>
      <c r="I99" s="113"/>
      <c r="J99" s="114">
        <f>J176</f>
        <v>0</v>
      </c>
      <c r="L99" s="111"/>
    </row>
    <row r="100" spans="1:31" s="10" customFormat="1" ht="19.899999999999999" customHeight="1">
      <c r="B100" s="111"/>
      <c r="D100" s="112" t="s">
        <v>95</v>
      </c>
      <c r="E100" s="113"/>
      <c r="F100" s="113"/>
      <c r="G100" s="113"/>
      <c r="H100" s="113"/>
      <c r="I100" s="113"/>
      <c r="J100" s="114">
        <f>J181</f>
        <v>0</v>
      </c>
      <c r="L100" s="111"/>
    </row>
    <row r="101" spans="1:31" s="10" customFormat="1" ht="19.899999999999999" customHeight="1">
      <c r="B101" s="111"/>
      <c r="D101" s="112" t="s">
        <v>96</v>
      </c>
      <c r="E101" s="113"/>
      <c r="F101" s="113"/>
      <c r="G101" s="113"/>
      <c r="H101" s="113"/>
      <c r="I101" s="113"/>
      <c r="J101" s="114">
        <f>J187</f>
        <v>0</v>
      </c>
      <c r="L101" s="111"/>
    </row>
    <row r="102" spans="1:31" s="10" customFormat="1" ht="19.899999999999999" customHeight="1">
      <c r="B102" s="111"/>
      <c r="D102" s="112" t="s">
        <v>97</v>
      </c>
      <c r="E102" s="113"/>
      <c r="F102" s="113"/>
      <c r="G102" s="113"/>
      <c r="H102" s="113"/>
      <c r="I102" s="113"/>
      <c r="J102" s="114">
        <f>J191</f>
        <v>0</v>
      </c>
      <c r="L102" s="111"/>
    </row>
    <row r="103" spans="1:31" s="10" customFormat="1" ht="19.899999999999999" customHeight="1">
      <c r="B103" s="111"/>
      <c r="D103" s="112" t="s">
        <v>98</v>
      </c>
      <c r="E103" s="113"/>
      <c r="F103" s="113"/>
      <c r="G103" s="113"/>
      <c r="H103" s="113"/>
      <c r="I103" s="113"/>
      <c r="J103" s="114">
        <f>J198</f>
        <v>0</v>
      </c>
      <c r="L103" s="111"/>
    </row>
    <row r="104" spans="1:31" s="10" customFormat="1" ht="19.899999999999999" customHeight="1">
      <c r="B104" s="111"/>
      <c r="D104" s="112" t="s">
        <v>99</v>
      </c>
      <c r="E104" s="113"/>
      <c r="F104" s="113"/>
      <c r="G104" s="113"/>
      <c r="H104" s="113"/>
      <c r="I104" s="113"/>
      <c r="J104" s="114">
        <f>J204</f>
        <v>0</v>
      </c>
      <c r="L104" s="111"/>
    </row>
    <row r="105" spans="1:31" s="9" customFormat="1" ht="24.95" customHeight="1">
      <c r="B105" s="107"/>
      <c r="D105" s="108" t="s">
        <v>100</v>
      </c>
      <c r="E105" s="109"/>
      <c r="F105" s="109"/>
      <c r="G105" s="109"/>
      <c r="H105" s="109"/>
      <c r="I105" s="109"/>
      <c r="J105" s="110">
        <f>J206</f>
        <v>0</v>
      </c>
      <c r="L105" s="107"/>
    </row>
    <row r="106" spans="1:31" s="10" customFormat="1" ht="19.899999999999999" customHeight="1">
      <c r="B106" s="111"/>
      <c r="D106" s="112" t="s">
        <v>101</v>
      </c>
      <c r="E106" s="113"/>
      <c r="F106" s="113"/>
      <c r="G106" s="113"/>
      <c r="H106" s="113"/>
      <c r="I106" s="113"/>
      <c r="J106" s="114">
        <f>J207</f>
        <v>0</v>
      </c>
      <c r="L106" s="111"/>
    </row>
    <row r="107" spans="1:31" s="10" customFormat="1" ht="19.899999999999999" customHeight="1">
      <c r="B107" s="111"/>
      <c r="D107" s="112" t="s">
        <v>102</v>
      </c>
      <c r="E107" s="113"/>
      <c r="F107" s="113"/>
      <c r="G107" s="113"/>
      <c r="H107" s="113"/>
      <c r="I107" s="113"/>
      <c r="J107" s="114">
        <f>J214</f>
        <v>0</v>
      </c>
      <c r="L107" s="111"/>
    </row>
    <row r="108" spans="1:31" s="10" customFormat="1" ht="19.899999999999999" customHeight="1">
      <c r="B108" s="111"/>
      <c r="D108" s="112" t="s">
        <v>103</v>
      </c>
      <c r="E108" s="113"/>
      <c r="F108" s="113"/>
      <c r="G108" s="113"/>
      <c r="H108" s="113"/>
      <c r="I108" s="113"/>
      <c r="J108" s="114">
        <f>J235</f>
        <v>0</v>
      </c>
      <c r="L108" s="111"/>
    </row>
    <row r="109" spans="1:31" s="10" customFormat="1" ht="19.899999999999999" customHeight="1">
      <c r="B109" s="111"/>
      <c r="D109" s="112" t="s">
        <v>104</v>
      </c>
      <c r="E109" s="113"/>
      <c r="F109" s="113"/>
      <c r="G109" s="113"/>
      <c r="H109" s="113"/>
      <c r="I109" s="113"/>
      <c r="J109" s="114">
        <f>J249</f>
        <v>0</v>
      </c>
      <c r="L109" s="111"/>
    </row>
    <row r="110" spans="1:31" s="10" customFormat="1" ht="19.899999999999999" customHeight="1">
      <c r="B110" s="111"/>
      <c r="D110" s="112" t="s">
        <v>105</v>
      </c>
      <c r="E110" s="113"/>
      <c r="F110" s="113"/>
      <c r="G110" s="113"/>
      <c r="H110" s="113"/>
      <c r="I110" s="113"/>
      <c r="J110" s="114">
        <f>J272</f>
        <v>0</v>
      </c>
      <c r="L110" s="111"/>
    </row>
    <row r="111" spans="1:31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106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7" t="str">
        <f>E7</f>
        <v>Slezská univerzita - p.č. 1210/8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85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9" t="str">
        <f>E9</f>
        <v>02 - Stavební úpravy kanceláře A 306</v>
      </c>
      <c r="F122" s="236"/>
      <c r="G122" s="236"/>
      <c r="H122" s="236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F12</f>
        <v xml:space="preserve"> </v>
      </c>
      <c r="G124" s="30"/>
      <c r="H124" s="30"/>
      <c r="I124" s="27" t="s">
        <v>20</v>
      </c>
      <c r="J124" s="53">
        <f>IF(J12="","",J12)</f>
        <v>45771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25.7" customHeight="1">
      <c r="A126" s="30"/>
      <c r="B126" s="31"/>
      <c r="C126" s="27" t="s">
        <v>22</v>
      </c>
      <c r="D126" s="30"/>
      <c r="E126" s="30"/>
      <c r="F126" s="25" t="str">
        <f>E15</f>
        <v>Slezská univerzita v Opavě</v>
      </c>
      <c r="G126" s="30"/>
      <c r="H126" s="30"/>
      <c r="I126" s="27" t="s">
        <v>27</v>
      </c>
      <c r="J126" s="28" t="str">
        <f>E21</f>
        <v>ing. Kateřina Swiatková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IF(E18="","",E18)</f>
        <v xml:space="preserve"> </v>
      </c>
      <c r="G127" s="30"/>
      <c r="H127" s="30"/>
      <c r="I127" s="27" t="s">
        <v>30</v>
      </c>
      <c r="J127" s="28" t="str">
        <f>E24</f>
        <v>ing. Jiří Krejča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15"/>
      <c r="B129" s="116"/>
      <c r="C129" s="117" t="s">
        <v>107</v>
      </c>
      <c r="D129" s="118" t="s">
        <v>58</v>
      </c>
      <c r="E129" s="118" t="s">
        <v>54</v>
      </c>
      <c r="F129" s="118" t="s">
        <v>55</v>
      </c>
      <c r="G129" s="118" t="s">
        <v>108</v>
      </c>
      <c r="H129" s="118" t="s">
        <v>109</v>
      </c>
      <c r="I129" s="118" t="s">
        <v>110</v>
      </c>
      <c r="J129" s="119" t="s">
        <v>89</v>
      </c>
      <c r="K129" s="120" t="s">
        <v>111</v>
      </c>
      <c r="L129" s="121"/>
      <c r="M129" s="60" t="s">
        <v>1</v>
      </c>
      <c r="N129" s="61" t="s">
        <v>37</v>
      </c>
      <c r="O129" s="61" t="s">
        <v>112</v>
      </c>
      <c r="P129" s="61" t="s">
        <v>113</v>
      </c>
      <c r="Q129" s="61" t="s">
        <v>114</v>
      </c>
      <c r="R129" s="61" t="s">
        <v>115</v>
      </c>
      <c r="S129" s="61" t="s">
        <v>116</v>
      </c>
      <c r="T129" s="62" t="s">
        <v>117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30"/>
      <c r="B130" s="31"/>
      <c r="C130" s="67" t="s">
        <v>118</v>
      </c>
      <c r="D130" s="30"/>
      <c r="E130" s="30"/>
      <c r="F130" s="30"/>
      <c r="G130" s="30"/>
      <c r="H130" s="30"/>
      <c r="I130" s="30"/>
      <c r="J130" s="122">
        <f>BK130</f>
        <v>0</v>
      </c>
      <c r="K130" s="30"/>
      <c r="L130" s="31"/>
      <c r="M130" s="63"/>
      <c r="N130" s="54"/>
      <c r="O130" s="64"/>
      <c r="P130" s="123">
        <f>P131+P206</f>
        <v>180.27014000000003</v>
      </c>
      <c r="Q130" s="64"/>
      <c r="R130" s="123">
        <f>R131+R206</f>
        <v>5.2598285999999996</v>
      </c>
      <c r="S130" s="64"/>
      <c r="T130" s="124">
        <f>T131+T206</f>
        <v>1.2300800000000001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72</v>
      </c>
      <c r="AU130" s="18" t="s">
        <v>91</v>
      </c>
      <c r="BK130" s="125">
        <f>BK131+BK206</f>
        <v>0</v>
      </c>
    </row>
    <row r="131" spans="1:65" s="12" customFormat="1" ht="25.9" customHeight="1">
      <c r="B131" s="126"/>
      <c r="D131" s="127" t="s">
        <v>72</v>
      </c>
      <c r="E131" s="128" t="s">
        <v>119</v>
      </c>
      <c r="F131" s="128" t="s">
        <v>120</v>
      </c>
      <c r="J131" s="129">
        <f>BK131</f>
        <v>0</v>
      </c>
      <c r="L131" s="126"/>
      <c r="M131" s="130"/>
      <c r="N131" s="131"/>
      <c r="O131" s="131"/>
      <c r="P131" s="132">
        <f>P132+P176+P181+P187+P191+P198+P204</f>
        <v>111.32320000000001</v>
      </c>
      <c r="Q131" s="131"/>
      <c r="R131" s="132">
        <f>R132+R176+R181+R187+R191+R198+R204</f>
        <v>2.6693574</v>
      </c>
      <c r="S131" s="131"/>
      <c r="T131" s="133">
        <f>T132+T176+T181+T187+T191+T198+T204</f>
        <v>1.1986000000000001</v>
      </c>
      <c r="AR131" s="127" t="s">
        <v>81</v>
      </c>
      <c r="AT131" s="134" t="s">
        <v>72</v>
      </c>
      <c r="AU131" s="134" t="s">
        <v>73</v>
      </c>
      <c r="AY131" s="127" t="s">
        <v>121</v>
      </c>
      <c r="BK131" s="135">
        <f>BK132+BK176+BK181+BK187+BK191+BK198+BK204</f>
        <v>0</v>
      </c>
    </row>
    <row r="132" spans="1:65" s="12" customFormat="1" ht="22.9" customHeight="1">
      <c r="B132" s="126"/>
      <c r="D132" s="127" t="s">
        <v>72</v>
      </c>
      <c r="E132" s="136" t="s">
        <v>122</v>
      </c>
      <c r="F132" s="136" t="s">
        <v>123</v>
      </c>
      <c r="J132" s="137">
        <f>BK132</f>
        <v>0</v>
      </c>
      <c r="L132" s="126"/>
      <c r="M132" s="130"/>
      <c r="N132" s="131"/>
      <c r="O132" s="131"/>
      <c r="P132" s="132">
        <f>SUM(P133:P175)</f>
        <v>95.175870000000003</v>
      </c>
      <c r="Q132" s="131"/>
      <c r="R132" s="132">
        <f>SUM(R133:R175)</f>
        <v>2.6690073999999999</v>
      </c>
      <c r="S132" s="131"/>
      <c r="T132" s="133">
        <f>SUM(T133:T175)</f>
        <v>0</v>
      </c>
      <c r="AR132" s="127" t="s">
        <v>81</v>
      </c>
      <c r="AT132" s="134" t="s">
        <v>72</v>
      </c>
      <c r="AU132" s="134" t="s">
        <v>81</v>
      </c>
      <c r="AY132" s="127" t="s">
        <v>121</v>
      </c>
      <c r="BK132" s="135">
        <f>SUM(BK133:BK175)</f>
        <v>0</v>
      </c>
    </row>
    <row r="133" spans="1:65" s="2" customFormat="1" ht="24.2" customHeight="1">
      <c r="A133" s="30"/>
      <c r="B133" s="138"/>
      <c r="C133" s="139" t="s">
        <v>81</v>
      </c>
      <c r="D133" s="139" t="s">
        <v>124</v>
      </c>
      <c r="E133" s="140" t="s">
        <v>125</v>
      </c>
      <c r="F133" s="141" t="s">
        <v>126</v>
      </c>
      <c r="G133" s="142" t="s">
        <v>127</v>
      </c>
      <c r="H133" s="143">
        <v>33.39</v>
      </c>
      <c r="I133" s="144">
        <v>0</v>
      </c>
      <c r="J133" s="144">
        <f>ROUND(I133*H133,2)</f>
        <v>0</v>
      </c>
      <c r="K133" s="145"/>
      <c r="L133" s="31"/>
      <c r="M133" s="146" t="s">
        <v>1</v>
      </c>
      <c r="N133" s="147" t="s">
        <v>38</v>
      </c>
      <c r="O133" s="148">
        <v>0.14799999999999999</v>
      </c>
      <c r="P133" s="148">
        <f>O133*H133</f>
        <v>4.9417200000000001</v>
      </c>
      <c r="Q133" s="148">
        <v>2.5999999999999998E-4</v>
      </c>
      <c r="R133" s="148">
        <f>Q133*H133</f>
        <v>8.6813999999999988E-3</v>
      </c>
      <c r="S133" s="148">
        <v>0</v>
      </c>
      <c r="T133" s="149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0" t="s">
        <v>128</v>
      </c>
      <c r="AT133" s="150" t="s">
        <v>124</v>
      </c>
      <c r="AU133" s="150" t="s">
        <v>83</v>
      </c>
      <c r="AY133" s="18" t="s">
        <v>121</v>
      </c>
      <c r="BE133" s="151">
        <f>IF(N133="základní",J133,0)</f>
        <v>0</v>
      </c>
      <c r="BF133" s="151">
        <f>IF(N133="snížená",J133,0)</f>
        <v>0</v>
      </c>
      <c r="BG133" s="151">
        <f>IF(N133="zákl. přenesená",J133,0)</f>
        <v>0</v>
      </c>
      <c r="BH133" s="151">
        <f>IF(N133="sníž. přenesená",J133,0)</f>
        <v>0</v>
      </c>
      <c r="BI133" s="151">
        <f>IF(N133="nulová",J133,0)</f>
        <v>0</v>
      </c>
      <c r="BJ133" s="18" t="s">
        <v>81</v>
      </c>
      <c r="BK133" s="151">
        <f>ROUND(I133*H133,2)</f>
        <v>0</v>
      </c>
      <c r="BL133" s="18" t="s">
        <v>128</v>
      </c>
      <c r="BM133" s="150" t="s">
        <v>129</v>
      </c>
    </row>
    <row r="134" spans="1:65" s="2" customFormat="1">
      <c r="A134" s="30"/>
      <c r="B134" s="31"/>
      <c r="C134" s="30"/>
      <c r="D134" s="152" t="s">
        <v>130</v>
      </c>
      <c r="E134" s="30"/>
      <c r="F134" s="153" t="s">
        <v>131</v>
      </c>
      <c r="G134" s="30"/>
      <c r="H134" s="30"/>
      <c r="I134" s="30"/>
      <c r="J134" s="30"/>
      <c r="K134" s="30"/>
      <c r="L134" s="31"/>
      <c r="M134" s="154"/>
      <c r="N134" s="155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8" t="s">
        <v>130</v>
      </c>
      <c r="AU134" s="18" t="s">
        <v>83</v>
      </c>
    </row>
    <row r="135" spans="1:65" s="13" customFormat="1">
      <c r="B135" s="156"/>
      <c r="D135" s="157" t="s">
        <v>132</v>
      </c>
      <c r="E135" s="158" t="s">
        <v>1</v>
      </c>
      <c r="F135" s="159" t="s">
        <v>133</v>
      </c>
      <c r="H135" s="160">
        <v>33.389000000000003</v>
      </c>
      <c r="L135" s="156"/>
      <c r="M135" s="161"/>
      <c r="N135" s="162"/>
      <c r="O135" s="162"/>
      <c r="P135" s="162"/>
      <c r="Q135" s="162"/>
      <c r="R135" s="162"/>
      <c r="S135" s="162"/>
      <c r="T135" s="163"/>
      <c r="AT135" s="158" t="s">
        <v>132</v>
      </c>
      <c r="AU135" s="158" t="s">
        <v>83</v>
      </c>
      <c r="AV135" s="13" t="s">
        <v>83</v>
      </c>
      <c r="AW135" s="13" t="s">
        <v>29</v>
      </c>
      <c r="AX135" s="13" t="s">
        <v>73</v>
      </c>
      <c r="AY135" s="158" t="s">
        <v>121</v>
      </c>
    </row>
    <row r="136" spans="1:65" s="13" customFormat="1">
      <c r="B136" s="156"/>
      <c r="D136" s="157" t="s">
        <v>132</v>
      </c>
      <c r="E136" s="158" t="s">
        <v>1</v>
      </c>
      <c r="F136" s="159" t="s">
        <v>11</v>
      </c>
      <c r="H136" s="160">
        <v>1E-3</v>
      </c>
      <c r="L136" s="156"/>
      <c r="M136" s="161"/>
      <c r="N136" s="162"/>
      <c r="O136" s="162"/>
      <c r="P136" s="162"/>
      <c r="Q136" s="162"/>
      <c r="R136" s="162"/>
      <c r="S136" s="162"/>
      <c r="T136" s="163"/>
      <c r="AT136" s="158" t="s">
        <v>132</v>
      </c>
      <c r="AU136" s="158" t="s">
        <v>83</v>
      </c>
      <c r="AV136" s="13" t="s">
        <v>83</v>
      </c>
      <c r="AW136" s="13" t="s">
        <v>29</v>
      </c>
      <c r="AX136" s="13" t="s">
        <v>73</v>
      </c>
      <c r="AY136" s="158" t="s">
        <v>121</v>
      </c>
    </row>
    <row r="137" spans="1:65" s="14" customFormat="1">
      <c r="B137" s="164"/>
      <c r="D137" s="157" t="s">
        <v>132</v>
      </c>
      <c r="E137" s="165" t="s">
        <v>1</v>
      </c>
      <c r="F137" s="166" t="s">
        <v>134</v>
      </c>
      <c r="H137" s="167">
        <v>33.39</v>
      </c>
      <c r="L137" s="164"/>
      <c r="M137" s="168"/>
      <c r="N137" s="169"/>
      <c r="O137" s="169"/>
      <c r="P137" s="169"/>
      <c r="Q137" s="169"/>
      <c r="R137" s="169"/>
      <c r="S137" s="169"/>
      <c r="T137" s="170"/>
      <c r="AT137" s="165" t="s">
        <v>132</v>
      </c>
      <c r="AU137" s="165" t="s">
        <v>83</v>
      </c>
      <c r="AV137" s="14" t="s">
        <v>128</v>
      </c>
      <c r="AW137" s="14" t="s">
        <v>29</v>
      </c>
      <c r="AX137" s="14" t="s">
        <v>81</v>
      </c>
      <c r="AY137" s="165" t="s">
        <v>121</v>
      </c>
    </row>
    <row r="138" spans="1:65" s="2" customFormat="1" ht="37.9" customHeight="1">
      <c r="A138" s="30"/>
      <c r="B138" s="138"/>
      <c r="C138" s="139" t="s">
        <v>83</v>
      </c>
      <c r="D138" s="139" t="s">
        <v>124</v>
      </c>
      <c r="E138" s="140" t="s">
        <v>135</v>
      </c>
      <c r="F138" s="141" t="s">
        <v>136</v>
      </c>
      <c r="G138" s="142" t="s">
        <v>127</v>
      </c>
      <c r="H138" s="143">
        <v>33.39</v>
      </c>
      <c r="I138" s="144">
        <v>0</v>
      </c>
      <c r="J138" s="144">
        <f>ROUND(I138*H138,2)</f>
        <v>0</v>
      </c>
      <c r="K138" s="145"/>
      <c r="L138" s="31"/>
      <c r="M138" s="146" t="s">
        <v>1</v>
      </c>
      <c r="N138" s="147" t="s">
        <v>38</v>
      </c>
      <c r="O138" s="148">
        <v>0.439</v>
      </c>
      <c r="P138" s="148">
        <f>O138*H138</f>
        <v>14.65821</v>
      </c>
      <c r="Q138" s="148">
        <v>1.7600000000000001E-2</v>
      </c>
      <c r="R138" s="148">
        <f>Q138*H138</f>
        <v>0.58766400000000008</v>
      </c>
      <c r="S138" s="148">
        <v>0</v>
      </c>
      <c r="T138" s="149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0" t="s">
        <v>128</v>
      </c>
      <c r="AT138" s="150" t="s">
        <v>124</v>
      </c>
      <c r="AU138" s="150" t="s">
        <v>83</v>
      </c>
      <c r="AY138" s="18" t="s">
        <v>121</v>
      </c>
      <c r="BE138" s="151">
        <f>IF(N138="základní",J138,0)</f>
        <v>0</v>
      </c>
      <c r="BF138" s="151">
        <f>IF(N138="snížená",J138,0)</f>
        <v>0</v>
      </c>
      <c r="BG138" s="151">
        <f>IF(N138="zákl. přenesená",J138,0)</f>
        <v>0</v>
      </c>
      <c r="BH138" s="151">
        <f>IF(N138="sníž. přenesená",J138,0)</f>
        <v>0</v>
      </c>
      <c r="BI138" s="151">
        <f>IF(N138="nulová",J138,0)</f>
        <v>0</v>
      </c>
      <c r="BJ138" s="18" t="s">
        <v>81</v>
      </c>
      <c r="BK138" s="151">
        <f>ROUND(I138*H138,2)</f>
        <v>0</v>
      </c>
      <c r="BL138" s="18" t="s">
        <v>128</v>
      </c>
      <c r="BM138" s="150" t="s">
        <v>137</v>
      </c>
    </row>
    <row r="139" spans="1:65" s="2" customFormat="1">
      <c r="A139" s="30"/>
      <c r="B139" s="31"/>
      <c r="C139" s="30"/>
      <c r="D139" s="152" t="s">
        <v>130</v>
      </c>
      <c r="E139" s="30"/>
      <c r="F139" s="153" t="s">
        <v>138</v>
      </c>
      <c r="G139" s="30"/>
      <c r="H139" s="30"/>
      <c r="I139" s="30"/>
      <c r="J139" s="30"/>
      <c r="K139" s="30"/>
      <c r="L139" s="31"/>
      <c r="M139" s="154"/>
      <c r="N139" s="155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8" t="s">
        <v>130</v>
      </c>
      <c r="AU139" s="18" t="s">
        <v>83</v>
      </c>
    </row>
    <row r="140" spans="1:65" s="2" customFormat="1" ht="21.75" customHeight="1">
      <c r="A140" s="30"/>
      <c r="B140" s="138"/>
      <c r="C140" s="139" t="s">
        <v>139</v>
      </c>
      <c r="D140" s="139" t="s">
        <v>124</v>
      </c>
      <c r="E140" s="140" t="s">
        <v>140</v>
      </c>
      <c r="F140" s="141" t="s">
        <v>141</v>
      </c>
      <c r="G140" s="142" t="s">
        <v>127</v>
      </c>
      <c r="H140" s="143">
        <v>33.39</v>
      </c>
      <c r="I140" s="144">
        <v>0</v>
      </c>
      <c r="J140" s="144">
        <f>ROUND(I140*H140,2)</f>
        <v>0</v>
      </c>
      <c r="K140" s="145"/>
      <c r="L140" s="31"/>
      <c r="M140" s="146" t="s">
        <v>1</v>
      </c>
      <c r="N140" s="147" t="s">
        <v>38</v>
      </c>
      <c r="O140" s="148">
        <v>0.35799999999999998</v>
      </c>
      <c r="P140" s="148">
        <f>O140*H140</f>
        <v>11.953619999999999</v>
      </c>
      <c r="Q140" s="148">
        <v>3.5000000000000001E-3</v>
      </c>
      <c r="R140" s="148">
        <f>Q140*H140</f>
        <v>0.11686500000000001</v>
      </c>
      <c r="S140" s="148">
        <v>0</v>
      </c>
      <c r="T140" s="149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0" t="s">
        <v>128</v>
      </c>
      <c r="AT140" s="150" t="s">
        <v>124</v>
      </c>
      <c r="AU140" s="150" t="s">
        <v>83</v>
      </c>
      <c r="AY140" s="18" t="s">
        <v>121</v>
      </c>
      <c r="BE140" s="151">
        <f>IF(N140="základní",J140,0)</f>
        <v>0</v>
      </c>
      <c r="BF140" s="151">
        <f>IF(N140="snížená",J140,0)</f>
        <v>0</v>
      </c>
      <c r="BG140" s="151">
        <f>IF(N140="zákl. přenesená",J140,0)</f>
        <v>0</v>
      </c>
      <c r="BH140" s="151">
        <f>IF(N140="sníž. přenesená",J140,0)</f>
        <v>0</v>
      </c>
      <c r="BI140" s="151">
        <f>IF(N140="nulová",J140,0)</f>
        <v>0</v>
      </c>
      <c r="BJ140" s="18" t="s">
        <v>81</v>
      </c>
      <c r="BK140" s="151">
        <f>ROUND(I140*H140,2)</f>
        <v>0</v>
      </c>
      <c r="BL140" s="18" t="s">
        <v>128</v>
      </c>
      <c r="BM140" s="150" t="s">
        <v>142</v>
      </c>
    </row>
    <row r="141" spans="1:65" s="2" customFormat="1">
      <c r="A141" s="30"/>
      <c r="B141" s="31"/>
      <c r="C141" s="30"/>
      <c r="D141" s="152" t="s">
        <v>130</v>
      </c>
      <c r="E141" s="30"/>
      <c r="F141" s="153" t="s">
        <v>143</v>
      </c>
      <c r="G141" s="30"/>
      <c r="H141" s="30"/>
      <c r="I141" s="30"/>
      <c r="J141" s="30"/>
      <c r="K141" s="30"/>
      <c r="L141" s="31"/>
      <c r="M141" s="154"/>
      <c r="N141" s="155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8" t="s">
        <v>130</v>
      </c>
      <c r="AU141" s="18" t="s">
        <v>83</v>
      </c>
    </row>
    <row r="142" spans="1:65" s="2" customFormat="1" ht="16.5" customHeight="1">
      <c r="A142" s="30"/>
      <c r="B142" s="138"/>
      <c r="C142" s="139" t="s">
        <v>128</v>
      </c>
      <c r="D142" s="139" t="s">
        <v>124</v>
      </c>
      <c r="E142" s="140" t="s">
        <v>144</v>
      </c>
      <c r="F142" s="141" t="s">
        <v>145</v>
      </c>
      <c r="G142" s="142" t="s">
        <v>127</v>
      </c>
      <c r="H142" s="143">
        <v>91.27</v>
      </c>
      <c r="I142" s="144">
        <v>0</v>
      </c>
      <c r="J142" s="144">
        <f>ROUND(I142*H142,2)</f>
        <v>0</v>
      </c>
      <c r="K142" s="145"/>
      <c r="L142" s="31"/>
      <c r="M142" s="146" t="s">
        <v>1</v>
      </c>
      <c r="N142" s="147" t="s">
        <v>38</v>
      </c>
      <c r="O142" s="148">
        <v>0</v>
      </c>
      <c r="P142" s="148">
        <f>O142*H142</f>
        <v>0</v>
      </c>
      <c r="Q142" s="148">
        <v>0</v>
      </c>
      <c r="R142" s="148">
        <f>Q142*H142</f>
        <v>0</v>
      </c>
      <c r="S142" s="148">
        <v>0</v>
      </c>
      <c r="T142" s="149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0" t="s">
        <v>128</v>
      </c>
      <c r="AT142" s="150" t="s">
        <v>124</v>
      </c>
      <c r="AU142" s="150" t="s">
        <v>83</v>
      </c>
      <c r="AY142" s="18" t="s">
        <v>121</v>
      </c>
      <c r="BE142" s="151">
        <f>IF(N142="základní",J142,0)</f>
        <v>0</v>
      </c>
      <c r="BF142" s="151">
        <f>IF(N142="snížená",J142,0)</f>
        <v>0</v>
      </c>
      <c r="BG142" s="151">
        <f>IF(N142="zákl. přenesená",J142,0)</f>
        <v>0</v>
      </c>
      <c r="BH142" s="151">
        <f>IF(N142="sníž. přenesená",J142,0)</f>
        <v>0</v>
      </c>
      <c r="BI142" s="151">
        <f>IF(N142="nulová",J142,0)</f>
        <v>0</v>
      </c>
      <c r="BJ142" s="18" t="s">
        <v>81</v>
      </c>
      <c r="BK142" s="151">
        <f>ROUND(I142*H142,2)</f>
        <v>0</v>
      </c>
      <c r="BL142" s="18" t="s">
        <v>128</v>
      </c>
      <c r="BM142" s="150" t="s">
        <v>146</v>
      </c>
    </row>
    <row r="143" spans="1:65" s="15" customFormat="1">
      <c r="B143" s="171"/>
      <c r="D143" s="157" t="s">
        <v>132</v>
      </c>
      <c r="E143" s="172" t="s">
        <v>1</v>
      </c>
      <c r="F143" s="173" t="s">
        <v>147</v>
      </c>
      <c r="H143" s="172" t="s">
        <v>1</v>
      </c>
      <c r="L143" s="171"/>
      <c r="M143" s="174"/>
      <c r="N143" s="175"/>
      <c r="O143" s="175"/>
      <c r="P143" s="175"/>
      <c r="Q143" s="175"/>
      <c r="R143" s="175"/>
      <c r="S143" s="175"/>
      <c r="T143" s="176"/>
      <c r="AT143" s="172" t="s">
        <v>132</v>
      </c>
      <c r="AU143" s="172" t="s">
        <v>83</v>
      </c>
      <c r="AV143" s="15" t="s">
        <v>81</v>
      </c>
      <c r="AW143" s="15" t="s">
        <v>29</v>
      </c>
      <c r="AX143" s="15" t="s">
        <v>73</v>
      </c>
      <c r="AY143" s="172" t="s">
        <v>121</v>
      </c>
    </row>
    <row r="144" spans="1:65" s="13" customFormat="1">
      <c r="B144" s="156"/>
      <c r="D144" s="157" t="s">
        <v>132</v>
      </c>
      <c r="E144" s="158" t="s">
        <v>1</v>
      </c>
      <c r="F144" s="159" t="s">
        <v>148</v>
      </c>
      <c r="H144" s="160">
        <v>68.734999999999999</v>
      </c>
      <c r="L144" s="156"/>
      <c r="M144" s="161"/>
      <c r="N144" s="162"/>
      <c r="O144" s="162"/>
      <c r="P144" s="162"/>
      <c r="Q144" s="162"/>
      <c r="R144" s="162"/>
      <c r="S144" s="162"/>
      <c r="T144" s="163"/>
      <c r="AT144" s="158" t="s">
        <v>132</v>
      </c>
      <c r="AU144" s="158" t="s">
        <v>83</v>
      </c>
      <c r="AV144" s="13" t="s">
        <v>83</v>
      </c>
      <c r="AW144" s="13" t="s">
        <v>29</v>
      </c>
      <c r="AX144" s="13" t="s">
        <v>73</v>
      </c>
      <c r="AY144" s="158" t="s">
        <v>121</v>
      </c>
    </row>
    <row r="145" spans="1:65" s="15" customFormat="1">
      <c r="B145" s="171"/>
      <c r="D145" s="157" t="s">
        <v>132</v>
      </c>
      <c r="E145" s="172" t="s">
        <v>1</v>
      </c>
      <c r="F145" s="173" t="s">
        <v>149</v>
      </c>
      <c r="H145" s="172" t="s">
        <v>1</v>
      </c>
      <c r="L145" s="171"/>
      <c r="M145" s="174"/>
      <c r="N145" s="175"/>
      <c r="O145" s="175"/>
      <c r="P145" s="175"/>
      <c r="Q145" s="175"/>
      <c r="R145" s="175"/>
      <c r="S145" s="175"/>
      <c r="T145" s="176"/>
      <c r="AT145" s="172" t="s">
        <v>132</v>
      </c>
      <c r="AU145" s="172" t="s">
        <v>83</v>
      </c>
      <c r="AV145" s="15" t="s">
        <v>81</v>
      </c>
      <c r="AW145" s="15" t="s">
        <v>29</v>
      </c>
      <c r="AX145" s="15" t="s">
        <v>73</v>
      </c>
      <c r="AY145" s="172" t="s">
        <v>121</v>
      </c>
    </row>
    <row r="146" spans="1:65" s="13" customFormat="1">
      <c r="B146" s="156"/>
      <c r="D146" s="157" t="s">
        <v>132</v>
      </c>
      <c r="E146" s="158" t="s">
        <v>1</v>
      </c>
      <c r="F146" s="159" t="s">
        <v>150</v>
      </c>
      <c r="H146" s="160">
        <v>15.635</v>
      </c>
      <c r="L146" s="156"/>
      <c r="M146" s="161"/>
      <c r="N146" s="162"/>
      <c r="O146" s="162"/>
      <c r="P146" s="162"/>
      <c r="Q146" s="162"/>
      <c r="R146" s="162"/>
      <c r="S146" s="162"/>
      <c r="T146" s="163"/>
      <c r="AT146" s="158" t="s">
        <v>132</v>
      </c>
      <c r="AU146" s="158" t="s">
        <v>83</v>
      </c>
      <c r="AV146" s="13" t="s">
        <v>83</v>
      </c>
      <c r="AW146" s="13" t="s">
        <v>29</v>
      </c>
      <c r="AX146" s="13" t="s">
        <v>73</v>
      </c>
      <c r="AY146" s="158" t="s">
        <v>121</v>
      </c>
    </row>
    <row r="147" spans="1:65" s="15" customFormat="1">
      <c r="B147" s="171"/>
      <c r="D147" s="157" t="s">
        <v>132</v>
      </c>
      <c r="E147" s="172" t="s">
        <v>1</v>
      </c>
      <c r="F147" s="173" t="s">
        <v>151</v>
      </c>
      <c r="H147" s="172" t="s">
        <v>1</v>
      </c>
      <c r="L147" s="171"/>
      <c r="M147" s="174"/>
      <c r="N147" s="175"/>
      <c r="O147" s="175"/>
      <c r="P147" s="175"/>
      <c r="Q147" s="175"/>
      <c r="R147" s="175"/>
      <c r="S147" s="175"/>
      <c r="T147" s="176"/>
      <c r="AT147" s="172" t="s">
        <v>132</v>
      </c>
      <c r="AU147" s="172" t="s">
        <v>83</v>
      </c>
      <c r="AV147" s="15" t="s">
        <v>81</v>
      </c>
      <c r="AW147" s="15" t="s">
        <v>29</v>
      </c>
      <c r="AX147" s="15" t="s">
        <v>73</v>
      </c>
      <c r="AY147" s="172" t="s">
        <v>121</v>
      </c>
    </row>
    <row r="148" spans="1:65" s="13" customFormat="1">
      <c r="B148" s="156"/>
      <c r="D148" s="157" t="s">
        <v>132</v>
      </c>
      <c r="E148" s="158" t="s">
        <v>1</v>
      </c>
      <c r="F148" s="159" t="s">
        <v>152</v>
      </c>
      <c r="H148" s="160">
        <v>23.187000000000001</v>
      </c>
      <c r="L148" s="156"/>
      <c r="M148" s="161"/>
      <c r="N148" s="162"/>
      <c r="O148" s="162"/>
      <c r="P148" s="162"/>
      <c r="Q148" s="162"/>
      <c r="R148" s="162"/>
      <c r="S148" s="162"/>
      <c r="T148" s="163"/>
      <c r="AT148" s="158" t="s">
        <v>132</v>
      </c>
      <c r="AU148" s="158" t="s">
        <v>83</v>
      </c>
      <c r="AV148" s="13" t="s">
        <v>83</v>
      </c>
      <c r="AW148" s="13" t="s">
        <v>29</v>
      </c>
      <c r="AX148" s="13" t="s">
        <v>73</v>
      </c>
      <c r="AY148" s="158" t="s">
        <v>121</v>
      </c>
    </row>
    <row r="149" spans="1:65" s="13" customFormat="1">
      <c r="B149" s="156"/>
      <c r="D149" s="157" t="s">
        <v>132</v>
      </c>
      <c r="E149" s="158" t="s">
        <v>1</v>
      </c>
      <c r="F149" s="159" t="s">
        <v>153</v>
      </c>
      <c r="H149" s="160">
        <v>3.0000000000000001E-3</v>
      </c>
      <c r="L149" s="156"/>
      <c r="M149" s="161"/>
      <c r="N149" s="162"/>
      <c r="O149" s="162"/>
      <c r="P149" s="162"/>
      <c r="Q149" s="162"/>
      <c r="R149" s="162"/>
      <c r="S149" s="162"/>
      <c r="T149" s="163"/>
      <c r="AT149" s="158" t="s">
        <v>132</v>
      </c>
      <c r="AU149" s="158" t="s">
        <v>83</v>
      </c>
      <c r="AV149" s="13" t="s">
        <v>83</v>
      </c>
      <c r="AW149" s="13" t="s">
        <v>29</v>
      </c>
      <c r="AX149" s="13" t="s">
        <v>73</v>
      </c>
      <c r="AY149" s="158" t="s">
        <v>121</v>
      </c>
    </row>
    <row r="150" spans="1:65" s="16" customFormat="1">
      <c r="B150" s="177"/>
      <c r="D150" s="157" t="s">
        <v>132</v>
      </c>
      <c r="E150" s="178" t="s">
        <v>1</v>
      </c>
      <c r="F150" s="179" t="s">
        <v>154</v>
      </c>
      <c r="H150" s="180">
        <v>107.56</v>
      </c>
      <c r="L150" s="177"/>
      <c r="M150" s="181"/>
      <c r="N150" s="182"/>
      <c r="O150" s="182"/>
      <c r="P150" s="182"/>
      <c r="Q150" s="182"/>
      <c r="R150" s="182"/>
      <c r="S150" s="182"/>
      <c r="T150" s="183"/>
      <c r="AT150" s="178" t="s">
        <v>132</v>
      </c>
      <c r="AU150" s="178" t="s">
        <v>83</v>
      </c>
      <c r="AV150" s="16" t="s">
        <v>139</v>
      </c>
      <c r="AW150" s="16" t="s">
        <v>29</v>
      </c>
      <c r="AX150" s="16" t="s">
        <v>73</v>
      </c>
      <c r="AY150" s="178" t="s">
        <v>121</v>
      </c>
    </row>
    <row r="151" spans="1:65" s="15" customFormat="1">
      <c r="B151" s="171"/>
      <c r="D151" s="157" t="s">
        <v>132</v>
      </c>
      <c r="E151" s="172" t="s">
        <v>1</v>
      </c>
      <c r="F151" s="173" t="s">
        <v>155</v>
      </c>
      <c r="H151" s="172" t="s">
        <v>1</v>
      </c>
      <c r="L151" s="171"/>
      <c r="M151" s="174"/>
      <c r="N151" s="175"/>
      <c r="O151" s="175"/>
      <c r="P151" s="175"/>
      <c r="Q151" s="175"/>
      <c r="R151" s="175"/>
      <c r="S151" s="175"/>
      <c r="T151" s="176"/>
      <c r="AT151" s="172" t="s">
        <v>132</v>
      </c>
      <c r="AU151" s="172" t="s">
        <v>83</v>
      </c>
      <c r="AV151" s="15" t="s">
        <v>81</v>
      </c>
      <c r="AW151" s="15" t="s">
        <v>29</v>
      </c>
      <c r="AX151" s="15" t="s">
        <v>73</v>
      </c>
      <c r="AY151" s="172" t="s">
        <v>121</v>
      </c>
    </row>
    <row r="152" spans="1:65" s="13" customFormat="1">
      <c r="B152" s="156"/>
      <c r="D152" s="157" t="s">
        <v>132</v>
      </c>
      <c r="E152" s="158" t="s">
        <v>1</v>
      </c>
      <c r="F152" s="159" t="s">
        <v>156</v>
      </c>
      <c r="H152" s="160">
        <v>-9.6</v>
      </c>
      <c r="L152" s="156"/>
      <c r="M152" s="161"/>
      <c r="N152" s="162"/>
      <c r="O152" s="162"/>
      <c r="P152" s="162"/>
      <c r="Q152" s="162"/>
      <c r="R152" s="162"/>
      <c r="S152" s="162"/>
      <c r="T152" s="163"/>
      <c r="AT152" s="158" t="s">
        <v>132</v>
      </c>
      <c r="AU152" s="158" t="s">
        <v>83</v>
      </c>
      <c r="AV152" s="13" t="s">
        <v>83</v>
      </c>
      <c r="AW152" s="13" t="s">
        <v>29</v>
      </c>
      <c r="AX152" s="13" t="s">
        <v>73</v>
      </c>
      <c r="AY152" s="158" t="s">
        <v>121</v>
      </c>
    </row>
    <row r="153" spans="1:65" s="13" customFormat="1">
      <c r="B153" s="156"/>
      <c r="D153" s="157" t="s">
        <v>132</v>
      </c>
      <c r="E153" s="158" t="s">
        <v>1</v>
      </c>
      <c r="F153" s="159" t="s">
        <v>157</v>
      </c>
      <c r="H153" s="160">
        <v>-9.2249999999999996</v>
      </c>
      <c r="L153" s="156"/>
      <c r="M153" s="161"/>
      <c r="N153" s="162"/>
      <c r="O153" s="162"/>
      <c r="P153" s="162"/>
      <c r="Q153" s="162"/>
      <c r="R153" s="162"/>
      <c r="S153" s="162"/>
      <c r="T153" s="163"/>
      <c r="AT153" s="158" t="s">
        <v>132</v>
      </c>
      <c r="AU153" s="158" t="s">
        <v>83</v>
      </c>
      <c r="AV153" s="13" t="s">
        <v>83</v>
      </c>
      <c r="AW153" s="13" t="s">
        <v>29</v>
      </c>
      <c r="AX153" s="13" t="s">
        <v>73</v>
      </c>
      <c r="AY153" s="158" t="s">
        <v>121</v>
      </c>
    </row>
    <row r="154" spans="1:65" s="13" customFormat="1">
      <c r="B154" s="156"/>
      <c r="D154" s="157" t="s">
        <v>132</v>
      </c>
      <c r="E154" s="158" t="s">
        <v>1</v>
      </c>
      <c r="F154" s="159" t="s">
        <v>158</v>
      </c>
      <c r="H154" s="160">
        <v>-5.0000000000000001E-3</v>
      </c>
      <c r="L154" s="156"/>
      <c r="M154" s="161"/>
      <c r="N154" s="162"/>
      <c r="O154" s="162"/>
      <c r="P154" s="162"/>
      <c r="Q154" s="162"/>
      <c r="R154" s="162"/>
      <c r="S154" s="162"/>
      <c r="T154" s="163"/>
      <c r="AT154" s="158" t="s">
        <v>132</v>
      </c>
      <c r="AU154" s="158" t="s">
        <v>83</v>
      </c>
      <c r="AV154" s="13" t="s">
        <v>83</v>
      </c>
      <c r="AW154" s="13" t="s">
        <v>29</v>
      </c>
      <c r="AX154" s="13" t="s">
        <v>73</v>
      </c>
      <c r="AY154" s="158" t="s">
        <v>121</v>
      </c>
    </row>
    <row r="155" spans="1:65" s="16" customFormat="1">
      <c r="B155" s="177"/>
      <c r="D155" s="157" t="s">
        <v>132</v>
      </c>
      <c r="E155" s="178" t="s">
        <v>1</v>
      </c>
      <c r="F155" s="179" t="s">
        <v>159</v>
      </c>
      <c r="H155" s="180">
        <v>-18.829999999999998</v>
      </c>
      <c r="L155" s="177"/>
      <c r="M155" s="181"/>
      <c r="N155" s="182"/>
      <c r="O155" s="182"/>
      <c r="P155" s="182"/>
      <c r="Q155" s="182"/>
      <c r="R155" s="182"/>
      <c r="S155" s="182"/>
      <c r="T155" s="183"/>
      <c r="AT155" s="178" t="s">
        <v>132</v>
      </c>
      <c r="AU155" s="178" t="s">
        <v>83</v>
      </c>
      <c r="AV155" s="16" t="s">
        <v>139</v>
      </c>
      <c r="AW155" s="16" t="s">
        <v>29</v>
      </c>
      <c r="AX155" s="16" t="s">
        <v>73</v>
      </c>
      <c r="AY155" s="178" t="s">
        <v>121</v>
      </c>
    </row>
    <row r="156" spans="1:65" s="15" customFormat="1">
      <c r="B156" s="171"/>
      <c r="D156" s="157" t="s">
        <v>132</v>
      </c>
      <c r="E156" s="172" t="s">
        <v>1</v>
      </c>
      <c r="F156" s="173" t="s">
        <v>160</v>
      </c>
      <c r="H156" s="172" t="s">
        <v>1</v>
      </c>
      <c r="L156" s="171"/>
      <c r="M156" s="174"/>
      <c r="N156" s="175"/>
      <c r="O156" s="175"/>
      <c r="P156" s="175"/>
      <c r="Q156" s="175"/>
      <c r="R156" s="175"/>
      <c r="S156" s="175"/>
      <c r="T156" s="176"/>
      <c r="AT156" s="172" t="s">
        <v>132</v>
      </c>
      <c r="AU156" s="172" t="s">
        <v>83</v>
      </c>
      <c r="AV156" s="15" t="s">
        <v>81</v>
      </c>
      <c r="AW156" s="15" t="s">
        <v>29</v>
      </c>
      <c r="AX156" s="15" t="s">
        <v>73</v>
      </c>
      <c r="AY156" s="172" t="s">
        <v>121</v>
      </c>
    </row>
    <row r="157" spans="1:65" s="13" customFormat="1">
      <c r="B157" s="156"/>
      <c r="D157" s="157" t="s">
        <v>132</v>
      </c>
      <c r="E157" s="158" t="s">
        <v>1</v>
      </c>
      <c r="F157" s="159" t="s">
        <v>161</v>
      </c>
      <c r="H157" s="160">
        <v>2.54</v>
      </c>
      <c r="L157" s="156"/>
      <c r="M157" s="161"/>
      <c r="N157" s="162"/>
      <c r="O157" s="162"/>
      <c r="P157" s="162"/>
      <c r="Q157" s="162"/>
      <c r="R157" s="162"/>
      <c r="S157" s="162"/>
      <c r="T157" s="163"/>
      <c r="AT157" s="158" t="s">
        <v>132</v>
      </c>
      <c r="AU157" s="158" t="s">
        <v>83</v>
      </c>
      <c r="AV157" s="13" t="s">
        <v>83</v>
      </c>
      <c r="AW157" s="13" t="s">
        <v>29</v>
      </c>
      <c r="AX157" s="13" t="s">
        <v>73</v>
      </c>
      <c r="AY157" s="158" t="s">
        <v>121</v>
      </c>
    </row>
    <row r="158" spans="1:65" s="16" customFormat="1">
      <c r="B158" s="177"/>
      <c r="D158" s="157" t="s">
        <v>132</v>
      </c>
      <c r="E158" s="178" t="s">
        <v>1</v>
      </c>
      <c r="F158" s="179" t="s">
        <v>154</v>
      </c>
      <c r="H158" s="180">
        <v>2.54</v>
      </c>
      <c r="L158" s="177"/>
      <c r="M158" s="181"/>
      <c r="N158" s="182"/>
      <c r="O158" s="182"/>
      <c r="P158" s="182"/>
      <c r="Q158" s="182"/>
      <c r="R158" s="182"/>
      <c r="S158" s="182"/>
      <c r="T158" s="183"/>
      <c r="AT158" s="178" t="s">
        <v>132</v>
      </c>
      <c r="AU158" s="178" t="s">
        <v>83</v>
      </c>
      <c r="AV158" s="16" t="s">
        <v>139</v>
      </c>
      <c r="AW158" s="16" t="s">
        <v>29</v>
      </c>
      <c r="AX158" s="16" t="s">
        <v>73</v>
      </c>
      <c r="AY158" s="178" t="s">
        <v>121</v>
      </c>
    </row>
    <row r="159" spans="1:65" s="14" customFormat="1">
      <c r="B159" s="164"/>
      <c r="D159" s="157" t="s">
        <v>132</v>
      </c>
      <c r="E159" s="165" t="s">
        <v>1</v>
      </c>
      <c r="F159" s="166" t="s">
        <v>134</v>
      </c>
      <c r="H159" s="167">
        <v>91.270000000000024</v>
      </c>
      <c r="L159" s="164"/>
      <c r="M159" s="168"/>
      <c r="N159" s="169"/>
      <c r="O159" s="169"/>
      <c r="P159" s="169"/>
      <c r="Q159" s="169"/>
      <c r="R159" s="169"/>
      <c r="S159" s="169"/>
      <c r="T159" s="170"/>
      <c r="AT159" s="165" t="s">
        <v>132</v>
      </c>
      <c r="AU159" s="165" t="s">
        <v>83</v>
      </c>
      <c r="AV159" s="14" t="s">
        <v>128</v>
      </c>
      <c r="AW159" s="14" t="s">
        <v>29</v>
      </c>
      <c r="AX159" s="14" t="s">
        <v>81</v>
      </c>
      <c r="AY159" s="165" t="s">
        <v>121</v>
      </c>
    </row>
    <row r="160" spans="1:65" s="2" customFormat="1" ht="37.9" customHeight="1">
      <c r="A160" s="30"/>
      <c r="B160" s="138"/>
      <c r="C160" s="139" t="s">
        <v>162</v>
      </c>
      <c r="D160" s="139" t="s">
        <v>124</v>
      </c>
      <c r="E160" s="140" t="s">
        <v>163</v>
      </c>
      <c r="F160" s="141" t="s">
        <v>164</v>
      </c>
      <c r="G160" s="142" t="s">
        <v>127</v>
      </c>
      <c r="H160" s="143">
        <v>91.27</v>
      </c>
      <c r="I160" s="144">
        <v>0</v>
      </c>
      <c r="J160" s="144">
        <f>ROUND(I160*H160,2)</f>
        <v>0</v>
      </c>
      <c r="K160" s="145"/>
      <c r="L160" s="31"/>
      <c r="M160" s="146" t="s">
        <v>1</v>
      </c>
      <c r="N160" s="147" t="s">
        <v>38</v>
      </c>
      <c r="O160" s="148">
        <v>0.34399999999999997</v>
      </c>
      <c r="P160" s="148">
        <f>O160*H160</f>
        <v>31.396879999999996</v>
      </c>
      <c r="Q160" s="148">
        <v>1.7600000000000001E-2</v>
      </c>
      <c r="R160" s="148">
        <f>Q160*H160</f>
        <v>1.606352</v>
      </c>
      <c r="S160" s="148">
        <v>0</v>
      </c>
      <c r="T160" s="149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0" t="s">
        <v>128</v>
      </c>
      <c r="AT160" s="150" t="s">
        <v>124</v>
      </c>
      <c r="AU160" s="150" t="s">
        <v>83</v>
      </c>
      <c r="AY160" s="18" t="s">
        <v>121</v>
      </c>
      <c r="BE160" s="151">
        <f>IF(N160="základní",J160,0)</f>
        <v>0</v>
      </c>
      <c r="BF160" s="151">
        <f>IF(N160="snížená",J160,0)</f>
        <v>0</v>
      </c>
      <c r="BG160" s="151">
        <f>IF(N160="zákl. přenesená",J160,0)</f>
        <v>0</v>
      </c>
      <c r="BH160" s="151">
        <f>IF(N160="sníž. přenesená",J160,0)</f>
        <v>0</v>
      </c>
      <c r="BI160" s="151">
        <f>IF(N160="nulová",J160,0)</f>
        <v>0</v>
      </c>
      <c r="BJ160" s="18" t="s">
        <v>81</v>
      </c>
      <c r="BK160" s="151">
        <f>ROUND(I160*H160,2)</f>
        <v>0</v>
      </c>
      <c r="BL160" s="18" t="s">
        <v>128</v>
      </c>
      <c r="BM160" s="150" t="s">
        <v>165</v>
      </c>
    </row>
    <row r="161" spans="1:65" s="2" customFormat="1">
      <c r="A161" s="30"/>
      <c r="B161" s="31"/>
      <c r="C161" s="30"/>
      <c r="D161" s="152" t="s">
        <v>130</v>
      </c>
      <c r="E161" s="30"/>
      <c r="F161" s="153" t="s">
        <v>166</v>
      </c>
      <c r="G161" s="30"/>
      <c r="H161" s="30"/>
      <c r="I161" s="30"/>
      <c r="J161" s="30"/>
      <c r="K161" s="30"/>
      <c r="L161" s="31"/>
      <c r="M161" s="154"/>
      <c r="N161" s="155"/>
      <c r="O161" s="56"/>
      <c r="P161" s="56"/>
      <c r="Q161" s="56"/>
      <c r="R161" s="56"/>
      <c r="S161" s="56"/>
      <c r="T161" s="57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8" t="s">
        <v>130</v>
      </c>
      <c r="AU161" s="18" t="s">
        <v>83</v>
      </c>
    </row>
    <row r="162" spans="1:65" s="2" customFormat="1" ht="16.5" customHeight="1">
      <c r="A162" s="30"/>
      <c r="B162" s="138"/>
      <c r="C162" s="139" t="s">
        <v>167</v>
      </c>
      <c r="D162" s="139" t="s">
        <v>124</v>
      </c>
      <c r="E162" s="140" t="s">
        <v>168</v>
      </c>
      <c r="F162" s="141" t="s">
        <v>169</v>
      </c>
      <c r="G162" s="142" t="s">
        <v>127</v>
      </c>
      <c r="H162" s="143">
        <v>91.27</v>
      </c>
      <c r="I162" s="144">
        <v>0</v>
      </c>
      <c r="J162" s="144">
        <f>ROUND(I162*H162,2)</f>
        <v>0</v>
      </c>
      <c r="K162" s="145"/>
      <c r="L162" s="31"/>
      <c r="M162" s="146" t="s">
        <v>1</v>
      </c>
      <c r="N162" s="147" t="s">
        <v>38</v>
      </c>
      <c r="O162" s="148">
        <v>0.27200000000000002</v>
      </c>
      <c r="P162" s="148">
        <f>O162*H162</f>
        <v>24.82544</v>
      </c>
      <c r="Q162" s="148">
        <v>3.5000000000000001E-3</v>
      </c>
      <c r="R162" s="148">
        <f>Q162*H162</f>
        <v>0.31944499999999998</v>
      </c>
      <c r="S162" s="148">
        <v>0</v>
      </c>
      <c r="T162" s="149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0" t="s">
        <v>128</v>
      </c>
      <c r="AT162" s="150" t="s">
        <v>124</v>
      </c>
      <c r="AU162" s="150" t="s">
        <v>83</v>
      </c>
      <c r="AY162" s="18" t="s">
        <v>121</v>
      </c>
      <c r="BE162" s="151">
        <f>IF(N162="základní",J162,0)</f>
        <v>0</v>
      </c>
      <c r="BF162" s="151">
        <f>IF(N162="snížená",J162,0)</f>
        <v>0</v>
      </c>
      <c r="BG162" s="151">
        <f>IF(N162="zákl. přenesená",J162,0)</f>
        <v>0</v>
      </c>
      <c r="BH162" s="151">
        <f>IF(N162="sníž. přenesená",J162,0)</f>
        <v>0</v>
      </c>
      <c r="BI162" s="151">
        <f>IF(N162="nulová",J162,0)</f>
        <v>0</v>
      </c>
      <c r="BJ162" s="18" t="s">
        <v>81</v>
      </c>
      <c r="BK162" s="151">
        <f>ROUND(I162*H162,2)</f>
        <v>0</v>
      </c>
      <c r="BL162" s="18" t="s">
        <v>128</v>
      </c>
      <c r="BM162" s="150" t="s">
        <v>170</v>
      </c>
    </row>
    <row r="163" spans="1:65" s="2" customFormat="1">
      <c r="A163" s="30"/>
      <c r="B163" s="31"/>
      <c r="C163" s="30"/>
      <c r="D163" s="152" t="s">
        <v>130</v>
      </c>
      <c r="E163" s="30"/>
      <c r="F163" s="153" t="s">
        <v>171</v>
      </c>
      <c r="G163" s="30"/>
      <c r="H163" s="30"/>
      <c r="I163" s="30"/>
      <c r="J163" s="30"/>
      <c r="K163" s="30"/>
      <c r="L163" s="31"/>
      <c r="M163" s="154"/>
      <c r="N163" s="155"/>
      <c r="O163" s="56"/>
      <c r="P163" s="56"/>
      <c r="Q163" s="56"/>
      <c r="R163" s="56"/>
      <c r="S163" s="56"/>
      <c r="T163" s="57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8" t="s">
        <v>130</v>
      </c>
      <c r="AU163" s="18" t="s">
        <v>83</v>
      </c>
    </row>
    <row r="164" spans="1:65" s="2" customFormat="1" ht="24.2" customHeight="1">
      <c r="A164" s="30"/>
      <c r="B164" s="138"/>
      <c r="C164" s="139" t="s">
        <v>172</v>
      </c>
      <c r="D164" s="139" t="s">
        <v>124</v>
      </c>
      <c r="E164" s="140" t="s">
        <v>173</v>
      </c>
      <c r="F164" s="141" t="s">
        <v>174</v>
      </c>
      <c r="G164" s="142" t="s">
        <v>175</v>
      </c>
      <c r="H164" s="143">
        <v>20</v>
      </c>
      <c r="I164" s="144">
        <v>0</v>
      </c>
      <c r="J164" s="144">
        <f>ROUND(I164*H164,2)</f>
        <v>0</v>
      </c>
      <c r="K164" s="145"/>
      <c r="L164" s="31"/>
      <c r="M164" s="146" t="s">
        <v>1</v>
      </c>
      <c r="N164" s="147" t="s">
        <v>38</v>
      </c>
      <c r="O164" s="148">
        <v>0.37</v>
      </c>
      <c r="P164" s="148">
        <f>O164*H164</f>
        <v>7.4</v>
      </c>
      <c r="Q164" s="148">
        <v>1.5E-3</v>
      </c>
      <c r="R164" s="148">
        <f>Q164*H164</f>
        <v>0.03</v>
      </c>
      <c r="S164" s="148">
        <v>0</v>
      </c>
      <c r="T164" s="149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0" t="s">
        <v>128</v>
      </c>
      <c r="AT164" s="150" t="s">
        <v>124</v>
      </c>
      <c r="AU164" s="150" t="s">
        <v>83</v>
      </c>
      <c r="AY164" s="18" t="s">
        <v>121</v>
      </c>
      <c r="BE164" s="151">
        <f>IF(N164="základní",J164,0)</f>
        <v>0</v>
      </c>
      <c r="BF164" s="151">
        <f>IF(N164="snížená",J164,0)</f>
        <v>0</v>
      </c>
      <c r="BG164" s="151">
        <f>IF(N164="zákl. přenesená",J164,0)</f>
        <v>0</v>
      </c>
      <c r="BH164" s="151">
        <f>IF(N164="sníž. přenesená",J164,0)</f>
        <v>0</v>
      </c>
      <c r="BI164" s="151">
        <f>IF(N164="nulová",J164,0)</f>
        <v>0</v>
      </c>
      <c r="BJ164" s="18" t="s">
        <v>81</v>
      </c>
      <c r="BK164" s="151">
        <f>ROUND(I164*H164,2)</f>
        <v>0</v>
      </c>
      <c r="BL164" s="18" t="s">
        <v>128</v>
      </c>
      <c r="BM164" s="150" t="s">
        <v>176</v>
      </c>
    </row>
    <row r="165" spans="1:65" s="2" customFormat="1">
      <c r="A165" s="30"/>
      <c r="B165" s="31"/>
      <c r="C165" s="30"/>
      <c r="D165" s="152" t="s">
        <v>130</v>
      </c>
      <c r="E165" s="30"/>
      <c r="F165" s="153" t="s">
        <v>177</v>
      </c>
      <c r="G165" s="30"/>
      <c r="H165" s="30"/>
      <c r="I165" s="30"/>
      <c r="J165" s="30"/>
      <c r="K165" s="30"/>
      <c r="L165" s="31"/>
      <c r="M165" s="154"/>
      <c r="N165" s="155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8" t="s">
        <v>130</v>
      </c>
      <c r="AU165" s="18" t="s">
        <v>83</v>
      </c>
    </row>
    <row r="166" spans="1:65" s="15" customFormat="1">
      <c r="B166" s="171"/>
      <c r="D166" s="157" t="s">
        <v>132</v>
      </c>
      <c r="E166" s="172" t="s">
        <v>1</v>
      </c>
      <c r="F166" s="173" t="s">
        <v>178</v>
      </c>
      <c r="H166" s="172" t="s">
        <v>1</v>
      </c>
      <c r="L166" s="171"/>
      <c r="M166" s="174"/>
      <c r="N166" s="175"/>
      <c r="O166" s="175"/>
      <c r="P166" s="175"/>
      <c r="Q166" s="175"/>
      <c r="R166" s="175"/>
      <c r="S166" s="175"/>
      <c r="T166" s="176"/>
      <c r="AT166" s="172" t="s">
        <v>132</v>
      </c>
      <c r="AU166" s="172" t="s">
        <v>83</v>
      </c>
      <c r="AV166" s="15" t="s">
        <v>81</v>
      </c>
      <c r="AW166" s="15" t="s">
        <v>29</v>
      </c>
      <c r="AX166" s="15" t="s">
        <v>73</v>
      </c>
      <c r="AY166" s="172" t="s">
        <v>121</v>
      </c>
    </row>
    <row r="167" spans="1:65" s="13" customFormat="1">
      <c r="B167" s="156"/>
      <c r="D167" s="157" t="s">
        <v>132</v>
      </c>
      <c r="E167" s="158" t="s">
        <v>1</v>
      </c>
      <c r="F167" s="159" t="s">
        <v>179</v>
      </c>
      <c r="H167" s="160">
        <v>20</v>
      </c>
      <c r="L167" s="156"/>
      <c r="M167" s="161"/>
      <c r="N167" s="162"/>
      <c r="O167" s="162"/>
      <c r="P167" s="162"/>
      <c r="Q167" s="162"/>
      <c r="R167" s="162"/>
      <c r="S167" s="162"/>
      <c r="T167" s="163"/>
      <c r="AT167" s="158" t="s">
        <v>132</v>
      </c>
      <c r="AU167" s="158" t="s">
        <v>83</v>
      </c>
      <c r="AV167" s="13" t="s">
        <v>83</v>
      </c>
      <c r="AW167" s="13" t="s">
        <v>29</v>
      </c>
      <c r="AX167" s="13" t="s">
        <v>81</v>
      </c>
      <c r="AY167" s="158" t="s">
        <v>121</v>
      </c>
    </row>
    <row r="168" spans="1:65" s="2" customFormat="1" ht="16.5" customHeight="1">
      <c r="A168" s="30"/>
      <c r="B168" s="138"/>
      <c r="C168" s="139" t="s">
        <v>180</v>
      </c>
      <c r="D168" s="139" t="s">
        <v>124</v>
      </c>
      <c r="E168" s="140" t="s">
        <v>181</v>
      </c>
      <c r="F168" s="141" t="s">
        <v>182</v>
      </c>
      <c r="G168" s="142" t="s">
        <v>127</v>
      </c>
      <c r="H168" s="143">
        <v>20</v>
      </c>
      <c r="I168" s="144">
        <v>0</v>
      </c>
      <c r="J168" s="144">
        <f>ROUND(I168*H168,2)</f>
        <v>0</v>
      </c>
      <c r="K168" s="145"/>
      <c r="L168" s="31"/>
      <c r="M168" s="146" t="s">
        <v>1</v>
      </c>
      <c r="N168" s="147" t="s">
        <v>38</v>
      </c>
      <c r="O168" s="148">
        <v>0</v>
      </c>
      <c r="P168" s="148">
        <f>O168*H168</f>
        <v>0</v>
      </c>
      <c r="Q168" s="148">
        <v>0</v>
      </c>
      <c r="R168" s="148">
        <f>Q168*H168</f>
        <v>0</v>
      </c>
      <c r="S168" s="148">
        <v>0</v>
      </c>
      <c r="T168" s="149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0" t="s">
        <v>128</v>
      </c>
      <c r="AT168" s="150" t="s">
        <v>124</v>
      </c>
      <c r="AU168" s="150" t="s">
        <v>83</v>
      </c>
      <c r="AY168" s="18" t="s">
        <v>121</v>
      </c>
      <c r="BE168" s="151">
        <f>IF(N168="základní",J168,0)</f>
        <v>0</v>
      </c>
      <c r="BF168" s="151">
        <f>IF(N168="snížená",J168,0)</f>
        <v>0</v>
      </c>
      <c r="BG168" s="151">
        <f>IF(N168="zákl. přenesená",J168,0)</f>
        <v>0</v>
      </c>
      <c r="BH168" s="151">
        <f>IF(N168="sníž. přenesená",J168,0)</f>
        <v>0</v>
      </c>
      <c r="BI168" s="151">
        <f>IF(N168="nulová",J168,0)</f>
        <v>0</v>
      </c>
      <c r="BJ168" s="18" t="s">
        <v>81</v>
      </c>
      <c r="BK168" s="151">
        <f>ROUND(I168*H168,2)</f>
        <v>0</v>
      </c>
      <c r="BL168" s="18" t="s">
        <v>128</v>
      </c>
      <c r="BM168" s="150" t="s">
        <v>183</v>
      </c>
    </row>
    <row r="169" spans="1:65" s="2" customFormat="1" ht="24.2" customHeight="1">
      <c r="A169" s="30"/>
      <c r="B169" s="138"/>
      <c r="C169" s="139" t="s">
        <v>184</v>
      </c>
      <c r="D169" s="139" t="s">
        <v>124</v>
      </c>
      <c r="E169" s="140" t="s">
        <v>185</v>
      </c>
      <c r="F169" s="141" t="s">
        <v>186</v>
      </c>
      <c r="G169" s="142" t="s">
        <v>175</v>
      </c>
      <c r="H169" s="143">
        <v>9.1</v>
      </c>
      <c r="I169" s="144">
        <v>0</v>
      </c>
      <c r="J169" s="144">
        <f>ROUND(I169*H169,2)</f>
        <v>0</v>
      </c>
      <c r="K169" s="145"/>
      <c r="L169" s="31"/>
      <c r="M169" s="146" t="s">
        <v>1</v>
      </c>
      <c r="N169" s="147" t="s">
        <v>38</v>
      </c>
      <c r="O169" s="148">
        <v>0</v>
      </c>
      <c r="P169" s="148">
        <f>O169*H169</f>
        <v>0</v>
      </c>
      <c r="Q169" s="148">
        <v>0</v>
      </c>
      <c r="R169" s="148">
        <f>Q169*H169</f>
        <v>0</v>
      </c>
      <c r="S169" s="148">
        <v>0</v>
      </c>
      <c r="T169" s="149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0" t="s">
        <v>128</v>
      </c>
      <c r="AT169" s="150" t="s">
        <v>124</v>
      </c>
      <c r="AU169" s="150" t="s">
        <v>83</v>
      </c>
      <c r="AY169" s="18" t="s">
        <v>121</v>
      </c>
      <c r="BE169" s="151">
        <f>IF(N169="základní",J169,0)</f>
        <v>0</v>
      </c>
      <c r="BF169" s="151">
        <f>IF(N169="snížená",J169,0)</f>
        <v>0</v>
      </c>
      <c r="BG169" s="151">
        <f>IF(N169="zákl. přenesená",J169,0)</f>
        <v>0</v>
      </c>
      <c r="BH169" s="151">
        <f>IF(N169="sníž. přenesená",J169,0)</f>
        <v>0</v>
      </c>
      <c r="BI169" s="151">
        <f>IF(N169="nulová",J169,0)</f>
        <v>0</v>
      </c>
      <c r="BJ169" s="18" t="s">
        <v>81</v>
      </c>
      <c r="BK169" s="151">
        <f>ROUND(I169*H169,2)</f>
        <v>0</v>
      </c>
      <c r="BL169" s="18" t="s">
        <v>128</v>
      </c>
      <c r="BM169" s="150" t="s">
        <v>187</v>
      </c>
    </row>
    <row r="170" spans="1:65" s="15" customFormat="1">
      <c r="B170" s="171"/>
      <c r="D170" s="157" t="s">
        <v>132</v>
      </c>
      <c r="E170" s="172" t="s">
        <v>1</v>
      </c>
      <c r="F170" s="173" t="s">
        <v>188</v>
      </c>
      <c r="H170" s="172" t="s">
        <v>1</v>
      </c>
      <c r="L170" s="171"/>
      <c r="M170" s="174"/>
      <c r="N170" s="175"/>
      <c r="O170" s="175"/>
      <c r="P170" s="175"/>
      <c r="Q170" s="175"/>
      <c r="R170" s="175"/>
      <c r="S170" s="175"/>
      <c r="T170" s="176"/>
      <c r="AT170" s="172" t="s">
        <v>132</v>
      </c>
      <c r="AU170" s="172" t="s">
        <v>83</v>
      </c>
      <c r="AV170" s="15" t="s">
        <v>81</v>
      </c>
      <c r="AW170" s="15" t="s">
        <v>29</v>
      </c>
      <c r="AX170" s="15" t="s">
        <v>73</v>
      </c>
      <c r="AY170" s="172" t="s">
        <v>121</v>
      </c>
    </row>
    <row r="171" spans="1:65" s="13" customFormat="1">
      <c r="B171" s="156"/>
      <c r="D171" s="157" t="s">
        <v>132</v>
      </c>
      <c r="E171" s="158" t="s">
        <v>1</v>
      </c>
      <c r="F171" s="159" t="s">
        <v>189</v>
      </c>
      <c r="H171" s="160">
        <v>6.15</v>
      </c>
      <c r="L171" s="156"/>
      <c r="M171" s="161"/>
      <c r="N171" s="162"/>
      <c r="O171" s="162"/>
      <c r="P171" s="162"/>
      <c r="Q171" s="162"/>
      <c r="R171" s="162"/>
      <c r="S171" s="162"/>
      <c r="T171" s="163"/>
      <c r="AT171" s="158" t="s">
        <v>132</v>
      </c>
      <c r="AU171" s="158" t="s">
        <v>83</v>
      </c>
      <c r="AV171" s="13" t="s">
        <v>83</v>
      </c>
      <c r="AW171" s="13" t="s">
        <v>29</v>
      </c>
      <c r="AX171" s="13" t="s">
        <v>73</v>
      </c>
      <c r="AY171" s="158" t="s">
        <v>121</v>
      </c>
    </row>
    <row r="172" spans="1:65" s="15" customFormat="1">
      <c r="B172" s="171"/>
      <c r="D172" s="157" t="s">
        <v>132</v>
      </c>
      <c r="E172" s="172" t="s">
        <v>1</v>
      </c>
      <c r="F172" s="173" t="s">
        <v>190</v>
      </c>
      <c r="H172" s="172" t="s">
        <v>1</v>
      </c>
      <c r="L172" s="171"/>
      <c r="M172" s="174"/>
      <c r="N172" s="175"/>
      <c r="O172" s="175"/>
      <c r="P172" s="175"/>
      <c r="Q172" s="175"/>
      <c r="R172" s="175"/>
      <c r="S172" s="175"/>
      <c r="T172" s="176"/>
      <c r="AT172" s="172" t="s">
        <v>132</v>
      </c>
      <c r="AU172" s="172" t="s">
        <v>83</v>
      </c>
      <c r="AV172" s="15" t="s">
        <v>81</v>
      </c>
      <c r="AW172" s="15" t="s">
        <v>29</v>
      </c>
      <c r="AX172" s="15" t="s">
        <v>73</v>
      </c>
      <c r="AY172" s="172" t="s">
        <v>121</v>
      </c>
    </row>
    <row r="173" spans="1:65" s="13" customFormat="1">
      <c r="B173" s="156"/>
      <c r="D173" s="157" t="s">
        <v>132</v>
      </c>
      <c r="E173" s="158" t="s">
        <v>1</v>
      </c>
      <c r="F173" s="159" t="s">
        <v>191</v>
      </c>
      <c r="H173" s="160">
        <v>2.95</v>
      </c>
      <c r="L173" s="156"/>
      <c r="M173" s="161"/>
      <c r="N173" s="162"/>
      <c r="O173" s="162"/>
      <c r="P173" s="162"/>
      <c r="Q173" s="162"/>
      <c r="R173" s="162"/>
      <c r="S173" s="162"/>
      <c r="T173" s="163"/>
      <c r="AT173" s="158" t="s">
        <v>132</v>
      </c>
      <c r="AU173" s="158" t="s">
        <v>83</v>
      </c>
      <c r="AV173" s="13" t="s">
        <v>83</v>
      </c>
      <c r="AW173" s="13" t="s">
        <v>29</v>
      </c>
      <c r="AX173" s="13" t="s">
        <v>73</v>
      </c>
      <c r="AY173" s="158" t="s">
        <v>121</v>
      </c>
    </row>
    <row r="174" spans="1:65" s="14" customFormat="1">
      <c r="B174" s="164"/>
      <c r="D174" s="157" t="s">
        <v>132</v>
      </c>
      <c r="E174" s="165" t="s">
        <v>1</v>
      </c>
      <c r="F174" s="166" t="s">
        <v>134</v>
      </c>
      <c r="H174" s="167">
        <v>9.1000000000000014</v>
      </c>
      <c r="L174" s="164"/>
      <c r="M174" s="168"/>
      <c r="N174" s="169"/>
      <c r="O174" s="169"/>
      <c r="P174" s="169"/>
      <c r="Q174" s="169"/>
      <c r="R174" s="169"/>
      <c r="S174" s="169"/>
      <c r="T174" s="170"/>
      <c r="AT174" s="165" t="s">
        <v>132</v>
      </c>
      <c r="AU174" s="165" t="s">
        <v>83</v>
      </c>
      <c r="AV174" s="14" t="s">
        <v>128</v>
      </c>
      <c r="AW174" s="14" t="s">
        <v>29</v>
      </c>
      <c r="AX174" s="14" t="s">
        <v>81</v>
      </c>
      <c r="AY174" s="165" t="s">
        <v>121</v>
      </c>
    </row>
    <row r="175" spans="1:65" s="2" customFormat="1" ht="16.5" customHeight="1">
      <c r="A175" s="30"/>
      <c r="B175" s="138"/>
      <c r="C175" s="184" t="s">
        <v>192</v>
      </c>
      <c r="D175" s="184" t="s">
        <v>193</v>
      </c>
      <c r="E175" s="185" t="s">
        <v>194</v>
      </c>
      <c r="F175" s="186" t="s">
        <v>195</v>
      </c>
      <c r="G175" s="187" t="s">
        <v>175</v>
      </c>
      <c r="H175" s="188">
        <v>10</v>
      </c>
      <c r="I175" s="189">
        <v>0</v>
      </c>
      <c r="J175" s="189">
        <f>ROUND(I175*H175,2)</f>
        <v>0</v>
      </c>
      <c r="K175" s="190"/>
      <c r="L175" s="191"/>
      <c r="M175" s="192" t="s">
        <v>1</v>
      </c>
      <c r="N175" s="193" t="s">
        <v>38</v>
      </c>
      <c r="O175" s="148">
        <v>0</v>
      </c>
      <c r="P175" s="148">
        <f>O175*H175</f>
        <v>0</v>
      </c>
      <c r="Q175" s="148">
        <v>0</v>
      </c>
      <c r="R175" s="148">
        <f>Q175*H175</f>
        <v>0</v>
      </c>
      <c r="S175" s="148">
        <v>0</v>
      </c>
      <c r="T175" s="149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0" t="s">
        <v>180</v>
      </c>
      <c r="AT175" s="150" t="s">
        <v>193</v>
      </c>
      <c r="AU175" s="150" t="s">
        <v>83</v>
      </c>
      <c r="AY175" s="18" t="s">
        <v>121</v>
      </c>
      <c r="BE175" s="151">
        <f>IF(N175="základní",J175,0)</f>
        <v>0</v>
      </c>
      <c r="BF175" s="151">
        <f>IF(N175="snížená",J175,0)</f>
        <v>0</v>
      </c>
      <c r="BG175" s="151">
        <f>IF(N175="zákl. přenesená",J175,0)</f>
        <v>0</v>
      </c>
      <c r="BH175" s="151">
        <f>IF(N175="sníž. přenesená",J175,0)</f>
        <v>0</v>
      </c>
      <c r="BI175" s="151">
        <f>IF(N175="nulová",J175,0)</f>
        <v>0</v>
      </c>
      <c r="BJ175" s="18" t="s">
        <v>81</v>
      </c>
      <c r="BK175" s="151">
        <f>ROUND(I175*H175,2)</f>
        <v>0</v>
      </c>
      <c r="BL175" s="18" t="s">
        <v>128</v>
      </c>
      <c r="BM175" s="150" t="s">
        <v>196</v>
      </c>
    </row>
    <row r="176" spans="1:65" s="12" customFormat="1" ht="22.9" customHeight="1">
      <c r="B176" s="126"/>
      <c r="D176" s="127" t="s">
        <v>72</v>
      </c>
      <c r="E176" s="136" t="s">
        <v>197</v>
      </c>
      <c r="F176" s="136" t="s">
        <v>198</v>
      </c>
      <c r="J176" s="137">
        <f>BK176</f>
        <v>0</v>
      </c>
      <c r="L176" s="126"/>
      <c r="M176" s="130"/>
      <c r="N176" s="131"/>
      <c r="O176" s="131"/>
      <c r="P176" s="132">
        <f>SUM(P177:P180)</f>
        <v>4.2405299999999997</v>
      </c>
      <c r="Q176" s="131"/>
      <c r="R176" s="132">
        <f>SUM(R177:R180)</f>
        <v>0</v>
      </c>
      <c r="S176" s="131"/>
      <c r="T176" s="133">
        <f>SUM(T177:T180)</f>
        <v>0</v>
      </c>
      <c r="AR176" s="127" t="s">
        <v>81</v>
      </c>
      <c r="AT176" s="134" t="s">
        <v>72</v>
      </c>
      <c r="AU176" s="134" t="s">
        <v>81</v>
      </c>
      <c r="AY176" s="127" t="s">
        <v>121</v>
      </c>
      <c r="BK176" s="135">
        <f>SUM(BK177:BK180)</f>
        <v>0</v>
      </c>
    </row>
    <row r="177" spans="1:65" s="2" customFormat="1" ht="24.2" customHeight="1">
      <c r="A177" s="30"/>
      <c r="B177" s="138"/>
      <c r="C177" s="139" t="s">
        <v>199</v>
      </c>
      <c r="D177" s="139" t="s">
        <v>124</v>
      </c>
      <c r="E177" s="140" t="s">
        <v>200</v>
      </c>
      <c r="F177" s="141" t="s">
        <v>201</v>
      </c>
      <c r="G177" s="142" t="s">
        <v>127</v>
      </c>
      <c r="H177" s="143">
        <v>33.39</v>
      </c>
      <c r="I177" s="144">
        <v>0</v>
      </c>
      <c r="J177" s="144">
        <f>ROUND(I177*H177,2)</f>
        <v>0</v>
      </c>
      <c r="K177" s="145"/>
      <c r="L177" s="31"/>
      <c r="M177" s="146" t="s">
        <v>1</v>
      </c>
      <c r="N177" s="147" t="s">
        <v>38</v>
      </c>
      <c r="O177" s="148">
        <v>0.127</v>
      </c>
      <c r="P177" s="148">
        <f>O177*H177</f>
        <v>4.2405299999999997</v>
      </c>
      <c r="Q177" s="148">
        <v>0</v>
      </c>
      <c r="R177" s="148">
        <f>Q177*H177</f>
        <v>0</v>
      </c>
      <c r="S177" s="148">
        <v>0</v>
      </c>
      <c r="T177" s="149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0" t="s">
        <v>128</v>
      </c>
      <c r="AT177" s="150" t="s">
        <v>124</v>
      </c>
      <c r="AU177" s="150" t="s">
        <v>83</v>
      </c>
      <c r="AY177" s="18" t="s">
        <v>121</v>
      </c>
      <c r="BE177" s="151">
        <f>IF(N177="základní",J177,0)</f>
        <v>0</v>
      </c>
      <c r="BF177" s="151">
        <f>IF(N177="snížená",J177,0)</f>
        <v>0</v>
      </c>
      <c r="BG177" s="151">
        <f>IF(N177="zákl. přenesená",J177,0)</f>
        <v>0</v>
      </c>
      <c r="BH177" s="151">
        <f>IF(N177="sníž. přenesená",J177,0)</f>
        <v>0</v>
      </c>
      <c r="BI177" s="151">
        <f>IF(N177="nulová",J177,0)</f>
        <v>0</v>
      </c>
      <c r="BJ177" s="18" t="s">
        <v>81</v>
      </c>
      <c r="BK177" s="151">
        <f>ROUND(I177*H177,2)</f>
        <v>0</v>
      </c>
      <c r="BL177" s="18" t="s">
        <v>128</v>
      </c>
      <c r="BM177" s="150" t="s">
        <v>202</v>
      </c>
    </row>
    <row r="178" spans="1:65" s="2" customFormat="1">
      <c r="A178" s="30"/>
      <c r="B178" s="31"/>
      <c r="C178" s="30"/>
      <c r="D178" s="152" t="s">
        <v>130</v>
      </c>
      <c r="E178" s="30"/>
      <c r="F178" s="153" t="s">
        <v>203</v>
      </c>
      <c r="G178" s="30"/>
      <c r="H178" s="30"/>
      <c r="I178" s="30"/>
      <c r="J178" s="30"/>
      <c r="K178" s="30"/>
      <c r="L178" s="31"/>
      <c r="M178" s="154"/>
      <c r="N178" s="155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8" t="s">
        <v>130</v>
      </c>
      <c r="AU178" s="18" t="s">
        <v>83</v>
      </c>
    </row>
    <row r="179" spans="1:65" s="15" customFormat="1">
      <c r="B179" s="171"/>
      <c r="D179" s="157" t="s">
        <v>132</v>
      </c>
      <c r="E179" s="172" t="s">
        <v>1</v>
      </c>
      <c r="F179" s="173" t="s">
        <v>204</v>
      </c>
      <c r="H179" s="172" t="s">
        <v>1</v>
      </c>
      <c r="L179" s="171"/>
      <c r="M179" s="174"/>
      <c r="N179" s="175"/>
      <c r="O179" s="175"/>
      <c r="P179" s="175"/>
      <c r="Q179" s="175"/>
      <c r="R179" s="175"/>
      <c r="S179" s="175"/>
      <c r="T179" s="176"/>
      <c r="AT179" s="172" t="s">
        <v>132</v>
      </c>
      <c r="AU179" s="172" t="s">
        <v>83</v>
      </c>
      <c r="AV179" s="15" t="s">
        <v>81</v>
      </c>
      <c r="AW179" s="15" t="s">
        <v>29</v>
      </c>
      <c r="AX179" s="15" t="s">
        <v>73</v>
      </c>
      <c r="AY179" s="172" t="s">
        <v>121</v>
      </c>
    </row>
    <row r="180" spans="1:65" s="13" customFormat="1">
      <c r="B180" s="156"/>
      <c r="D180" s="157" t="s">
        <v>132</v>
      </c>
      <c r="E180" s="158" t="s">
        <v>1</v>
      </c>
      <c r="F180" s="159" t="s">
        <v>205</v>
      </c>
      <c r="H180" s="160">
        <v>33.39</v>
      </c>
      <c r="L180" s="156"/>
      <c r="M180" s="161"/>
      <c r="N180" s="162"/>
      <c r="O180" s="162"/>
      <c r="P180" s="162"/>
      <c r="Q180" s="162"/>
      <c r="R180" s="162"/>
      <c r="S180" s="162"/>
      <c r="T180" s="163"/>
      <c r="AT180" s="158" t="s">
        <v>132</v>
      </c>
      <c r="AU180" s="158" t="s">
        <v>83</v>
      </c>
      <c r="AV180" s="13" t="s">
        <v>83</v>
      </c>
      <c r="AW180" s="13" t="s">
        <v>29</v>
      </c>
      <c r="AX180" s="13" t="s">
        <v>81</v>
      </c>
      <c r="AY180" s="158" t="s">
        <v>121</v>
      </c>
    </row>
    <row r="181" spans="1:65" s="12" customFormat="1" ht="22.9" customHeight="1">
      <c r="B181" s="126"/>
      <c r="D181" s="127" t="s">
        <v>72</v>
      </c>
      <c r="E181" s="136" t="s">
        <v>206</v>
      </c>
      <c r="F181" s="136" t="s">
        <v>207</v>
      </c>
      <c r="J181" s="137">
        <f>BK181</f>
        <v>0</v>
      </c>
      <c r="L181" s="126"/>
      <c r="M181" s="130"/>
      <c r="N181" s="131"/>
      <c r="O181" s="131"/>
      <c r="P181" s="132">
        <f>SUM(P182:P186)</f>
        <v>0.875</v>
      </c>
      <c r="Q181" s="131"/>
      <c r="R181" s="132">
        <f>SUM(R182:R186)</f>
        <v>3.5000000000000005E-4</v>
      </c>
      <c r="S181" s="131"/>
      <c r="T181" s="133">
        <f>SUM(T182:T186)</f>
        <v>0</v>
      </c>
      <c r="AR181" s="127" t="s">
        <v>81</v>
      </c>
      <c r="AT181" s="134" t="s">
        <v>72</v>
      </c>
      <c r="AU181" s="134" t="s">
        <v>81</v>
      </c>
      <c r="AY181" s="127" t="s">
        <v>121</v>
      </c>
      <c r="BK181" s="135">
        <f>SUM(BK182:BK186)</f>
        <v>0</v>
      </c>
    </row>
    <row r="182" spans="1:65" s="2" customFormat="1" ht="16.5" customHeight="1">
      <c r="A182" s="30"/>
      <c r="B182" s="138"/>
      <c r="C182" s="139" t="s">
        <v>8</v>
      </c>
      <c r="D182" s="139" t="s">
        <v>124</v>
      </c>
      <c r="E182" s="140" t="s">
        <v>208</v>
      </c>
      <c r="F182" s="141" t="s">
        <v>209</v>
      </c>
      <c r="G182" s="142" t="s">
        <v>210</v>
      </c>
      <c r="H182" s="143">
        <v>1</v>
      </c>
      <c r="I182" s="144">
        <v>0</v>
      </c>
      <c r="J182" s="144">
        <f>ROUND(I182*H182,2)</f>
        <v>0</v>
      </c>
      <c r="K182" s="145"/>
      <c r="L182" s="31"/>
      <c r="M182" s="146" t="s">
        <v>1</v>
      </c>
      <c r="N182" s="147" t="s">
        <v>38</v>
      </c>
      <c r="O182" s="148">
        <v>0</v>
      </c>
      <c r="P182" s="148">
        <f>O182*H182</f>
        <v>0</v>
      </c>
      <c r="Q182" s="148">
        <v>0</v>
      </c>
      <c r="R182" s="148">
        <f>Q182*H182</f>
        <v>0</v>
      </c>
      <c r="S182" s="148">
        <v>0</v>
      </c>
      <c r="T182" s="149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0" t="s">
        <v>128</v>
      </c>
      <c r="AT182" s="150" t="s">
        <v>124</v>
      </c>
      <c r="AU182" s="150" t="s">
        <v>83</v>
      </c>
      <c r="AY182" s="18" t="s">
        <v>121</v>
      </c>
      <c r="BE182" s="151">
        <f>IF(N182="základní",J182,0)</f>
        <v>0</v>
      </c>
      <c r="BF182" s="151">
        <f>IF(N182="snížená",J182,0)</f>
        <v>0</v>
      </c>
      <c r="BG182" s="151">
        <f>IF(N182="zákl. přenesená",J182,0)</f>
        <v>0</v>
      </c>
      <c r="BH182" s="151">
        <f>IF(N182="sníž. přenesená",J182,0)</f>
        <v>0</v>
      </c>
      <c r="BI182" s="151">
        <f>IF(N182="nulová",J182,0)</f>
        <v>0</v>
      </c>
      <c r="BJ182" s="18" t="s">
        <v>81</v>
      </c>
      <c r="BK182" s="151">
        <f>ROUND(I182*H182,2)</f>
        <v>0</v>
      </c>
      <c r="BL182" s="18" t="s">
        <v>128</v>
      </c>
      <c r="BM182" s="150" t="s">
        <v>211</v>
      </c>
    </row>
    <row r="183" spans="1:65" s="2" customFormat="1" ht="16.5" customHeight="1">
      <c r="A183" s="30"/>
      <c r="B183" s="138"/>
      <c r="C183" s="139" t="s">
        <v>212</v>
      </c>
      <c r="D183" s="139" t="s">
        <v>124</v>
      </c>
      <c r="E183" s="140" t="s">
        <v>213</v>
      </c>
      <c r="F183" s="141" t="s">
        <v>214</v>
      </c>
      <c r="G183" s="142" t="s">
        <v>127</v>
      </c>
      <c r="H183" s="143">
        <v>35</v>
      </c>
      <c r="I183" s="144">
        <v>0</v>
      </c>
      <c r="J183" s="144">
        <f>ROUND(I183*H183,2)</f>
        <v>0</v>
      </c>
      <c r="K183" s="145"/>
      <c r="L183" s="31"/>
      <c r="M183" s="146" t="s">
        <v>1</v>
      </c>
      <c r="N183" s="147" t="s">
        <v>38</v>
      </c>
      <c r="O183" s="148">
        <v>8.9999999999999993E-3</v>
      </c>
      <c r="P183" s="148">
        <f>O183*H183</f>
        <v>0.315</v>
      </c>
      <c r="Q183" s="148">
        <v>0</v>
      </c>
      <c r="R183" s="148">
        <f>Q183*H183</f>
        <v>0</v>
      </c>
      <c r="S183" s="148">
        <v>0</v>
      </c>
      <c r="T183" s="149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0" t="s">
        <v>128</v>
      </c>
      <c r="AT183" s="150" t="s">
        <v>124</v>
      </c>
      <c r="AU183" s="150" t="s">
        <v>83</v>
      </c>
      <c r="AY183" s="18" t="s">
        <v>121</v>
      </c>
      <c r="BE183" s="151">
        <f>IF(N183="základní",J183,0)</f>
        <v>0</v>
      </c>
      <c r="BF183" s="151">
        <f>IF(N183="snížená",J183,0)</f>
        <v>0</v>
      </c>
      <c r="BG183" s="151">
        <f>IF(N183="zákl. přenesená",J183,0)</f>
        <v>0</v>
      </c>
      <c r="BH183" s="151">
        <f>IF(N183="sníž. přenesená",J183,0)</f>
        <v>0</v>
      </c>
      <c r="BI183" s="151">
        <f>IF(N183="nulová",J183,0)</f>
        <v>0</v>
      </c>
      <c r="BJ183" s="18" t="s">
        <v>81</v>
      </c>
      <c r="BK183" s="151">
        <f>ROUND(I183*H183,2)</f>
        <v>0</v>
      </c>
      <c r="BL183" s="18" t="s">
        <v>128</v>
      </c>
      <c r="BM183" s="150" t="s">
        <v>215</v>
      </c>
    </row>
    <row r="184" spans="1:65" s="2" customFormat="1">
      <c r="A184" s="30"/>
      <c r="B184" s="31"/>
      <c r="C184" s="30"/>
      <c r="D184" s="152" t="s">
        <v>130</v>
      </c>
      <c r="E184" s="30"/>
      <c r="F184" s="153" t="s">
        <v>216</v>
      </c>
      <c r="G184" s="30"/>
      <c r="H184" s="30"/>
      <c r="I184" s="30"/>
      <c r="J184" s="30"/>
      <c r="K184" s="30"/>
      <c r="L184" s="31"/>
      <c r="M184" s="154"/>
      <c r="N184" s="155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8" t="s">
        <v>130</v>
      </c>
      <c r="AU184" s="18" t="s">
        <v>83</v>
      </c>
    </row>
    <row r="185" spans="1:65" s="2" customFormat="1" ht="16.5" customHeight="1">
      <c r="A185" s="30"/>
      <c r="B185" s="138"/>
      <c r="C185" s="139" t="s">
        <v>217</v>
      </c>
      <c r="D185" s="139" t="s">
        <v>124</v>
      </c>
      <c r="E185" s="140" t="s">
        <v>218</v>
      </c>
      <c r="F185" s="141" t="s">
        <v>219</v>
      </c>
      <c r="G185" s="142" t="s">
        <v>127</v>
      </c>
      <c r="H185" s="143">
        <v>35</v>
      </c>
      <c r="I185" s="144">
        <v>0</v>
      </c>
      <c r="J185" s="144">
        <f>ROUND(I185*H185,2)</f>
        <v>0</v>
      </c>
      <c r="K185" s="145"/>
      <c r="L185" s="31"/>
      <c r="M185" s="146" t="s">
        <v>1</v>
      </c>
      <c r="N185" s="147" t="s">
        <v>38</v>
      </c>
      <c r="O185" s="148">
        <v>1.6E-2</v>
      </c>
      <c r="P185" s="148">
        <f>O185*H185</f>
        <v>0.56000000000000005</v>
      </c>
      <c r="Q185" s="148">
        <v>1.0000000000000001E-5</v>
      </c>
      <c r="R185" s="148">
        <f>Q185*H185</f>
        <v>3.5000000000000005E-4</v>
      </c>
      <c r="S185" s="148">
        <v>0</v>
      </c>
      <c r="T185" s="149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0" t="s">
        <v>128</v>
      </c>
      <c r="AT185" s="150" t="s">
        <v>124</v>
      </c>
      <c r="AU185" s="150" t="s">
        <v>83</v>
      </c>
      <c r="AY185" s="18" t="s">
        <v>121</v>
      </c>
      <c r="BE185" s="151">
        <f>IF(N185="základní",J185,0)</f>
        <v>0</v>
      </c>
      <c r="BF185" s="151">
        <f>IF(N185="snížená",J185,0)</f>
        <v>0</v>
      </c>
      <c r="BG185" s="151">
        <f>IF(N185="zákl. přenesená",J185,0)</f>
        <v>0</v>
      </c>
      <c r="BH185" s="151">
        <f>IF(N185="sníž. přenesená",J185,0)</f>
        <v>0</v>
      </c>
      <c r="BI185" s="151">
        <f>IF(N185="nulová",J185,0)</f>
        <v>0</v>
      </c>
      <c r="BJ185" s="18" t="s">
        <v>81</v>
      </c>
      <c r="BK185" s="151">
        <f>ROUND(I185*H185,2)</f>
        <v>0</v>
      </c>
      <c r="BL185" s="18" t="s">
        <v>128</v>
      </c>
      <c r="BM185" s="150" t="s">
        <v>220</v>
      </c>
    </row>
    <row r="186" spans="1:65" s="2" customFormat="1">
      <c r="A186" s="30"/>
      <c r="B186" s="31"/>
      <c r="C186" s="30"/>
      <c r="D186" s="152" t="s">
        <v>130</v>
      </c>
      <c r="E186" s="30"/>
      <c r="F186" s="153" t="s">
        <v>221</v>
      </c>
      <c r="G186" s="30"/>
      <c r="H186" s="30"/>
      <c r="I186" s="30"/>
      <c r="J186" s="30"/>
      <c r="K186" s="30"/>
      <c r="L186" s="31"/>
      <c r="M186" s="154"/>
      <c r="N186" s="155"/>
      <c r="O186" s="56"/>
      <c r="P186" s="56"/>
      <c r="Q186" s="56"/>
      <c r="R186" s="56"/>
      <c r="S186" s="56"/>
      <c r="T186" s="57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8" t="s">
        <v>130</v>
      </c>
      <c r="AU186" s="18" t="s">
        <v>83</v>
      </c>
    </row>
    <row r="187" spans="1:65" s="12" customFormat="1" ht="22.9" customHeight="1">
      <c r="B187" s="126"/>
      <c r="D187" s="127" t="s">
        <v>72</v>
      </c>
      <c r="E187" s="136" t="s">
        <v>222</v>
      </c>
      <c r="F187" s="136" t="s">
        <v>223</v>
      </c>
      <c r="J187" s="137">
        <f>BK187</f>
        <v>0</v>
      </c>
      <c r="L187" s="126"/>
      <c r="M187" s="130"/>
      <c r="N187" s="131"/>
      <c r="O187" s="131"/>
      <c r="P187" s="132">
        <f>SUM(P188:P190)</f>
        <v>3.0047999999999999</v>
      </c>
      <c r="Q187" s="131"/>
      <c r="R187" s="132">
        <f>SUM(R188:R190)</f>
        <v>0</v>
      </c>
      <c r="S187" s="131"/>
      <c r="T187" s="133">
        <f>SUM(T188:T190)</f>
        <v>0.2432</v>
      </c>
      <c r="AR187" s="127" t="s">
        <v>81</v>
      </c>
      <c r="AT187" s="134" t="s">
        <v>72</v>
      </c>
      <c r="AU187" s="134" t="s">
        <v>81</v>
      </c>
      <c r="AY187" s="127" t="s">
        <v>121</v>
      </c>
      <c r="BK187" s="135">
        <f>SUM(BK188:BK190)</f>
        <v>0</v>
      </c>
    </row>
    <row r="188" spans="1:65" s="2" customFormat="1" ht="21.75" customHeight="1">
      <c r="A188" s="30"/>
      <c r="B188" s="138"/>
      <c r="C188" s="139" t="s">
        <v>224</v>
      </c>
      <c r="D188" s="139" t="s">
        <v>124</v>
      </c>
      <c r="E188" s="140" t="s">
        <v>225</v>
      </c>
      <c r="F188" s="141" t="s">
        <v>226</v>
      </c>
      <c r="G188" s="142" t="s">
        <v>127</v>
      </c>
      <c r="H188" s="143">
        <v>3.2</v>
      </c>
      <c r="I188" s="144">
        <v>0</v>
      </c>
      <c r="J188" s="144">
        <f>ROUND(I188*H188,2)</f>
        <v>0</v>
      </c>
      <c r="K188" s="145"/>
      <c r="L188" s="31"/>
      <c r="M188" s="146" t="s">
        <v>1</v>
      </c>
      <c r="N188" s="147" t="s">
        <v>38</v>
      </c>
      <c r="O188" s="148">
        <v>0.93899999999999995</v>
      </c>
      <c r="P188" s="148">
        <f>O188*H188</f>
        <v>3.0047999999999999</v>
      </c>
      <c r="Q188" s="148">
        <v>0</v>
      </c>
      <c r="R188" s="148">
        <f>Q188*H188</f>
        <v>0</v>
      </c>
      <c r="S188" s="148">
        <v>7.5999999999999998E-2</v>
      </c>
      <c r="T188" s="149">
        <f>S188*H188</f>
        <v>0.2432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0" t="s">
        <v>128</v>
      </c>
      <c r="AT188" s="150" t="s">
        <v>124</v>
      </c>
      <c r="AU188" s="150" t="s">
        <v>83</v>
      </c>
      <c r="AY188" s="18" t="s">
        <v>121</v>
      </c>
      <c r="BE188" s="151">
        <f>IF(N188="základní",J188,0)</f>
        <v>0</v>
      </c>
      <c r="BF188" s="151">
        <f>IF(N188="snížená",J188,0)</f>
        <v>0</v>
      </c>
      <c r="BG188" s="151">
        <f>IF(N188="zákl. přenesená",J188,0)</f>
        <v>0</v>
      </c>
      <c r="BH188" s="151">
        <f>IF(N188="sníž. přenesená",J188,0)</f>
        <v>0</v>
      </c>
      <c r="BI188" s="151">
        <f>IF(N188="nulová",J188,0)</f>
        <v>0</v>
      </c>
      <c r="BJ188" s="18" t="s">
        <v>81</v>
      </c>
      <c r="BK188" s="151">
        <f>ROUND(I188*H188,2)</f>
        <v>0</v>
      </c>
      <c r="BL188" s="18" t="s">
        <v>128</v>
      </c>
      <c r="BM188" s="150" t="s">
        <v>227</v>
      </c>
    </row>
    <row r="189" spans="1:65" s="2" customFormat="1">
      <c r="A189" s="30"/>
      <c r="B189" s="31"/>
      <c r="C189" s="30"/>
      <c r="D189" s="152" t="s">
        <v>130</v>
      </c>
      <c r="E189" s="30"/>
      <c r="F189" s="153" t="s">
        <v>228</v>
      </c>
      <c r="G189" s="30"/>
      <c r="H189" s="30"/>
      <c r="I189" s="30"/>
      <c r="J189" s="30"/>
      <c r="K189" s="30"/>
      <c r="L189" s="31"/>
      <c r="M189" s="154"/>
      <c r="N189" s="155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8" t="s">
        <v>130</v>
      </c>
      <c r="AU189" s="18" t="s">
        <v>83</v>
      </c>
    </row>
    <row r="190" spans="1:65" s="13" customFormat="1">
      <c r="B190" s="156"/>
      <c r="D190" s="157" t="s">
        <v>132</v>
      </c>
      <c r="E190" s="158" t="s">
        <v>1</v>
      </c>
      <c r="F190" s="159" t="s">
        <v>229</v>
      </c>
      <c r="H190" s="160">
        <v>3.2</v>
      </c>
      <c r="L190" s="156"/>
      <c r="M190" s="161"/>
      <c r="N190" s="162"/>
      <c r="O190" s="162"/>
      <c r="P190" s="162"/>
      <c r="Q190" s="162"/>
      <c r="R190" s="162"/>
      <c r="S190" s="162"/>
      <c r="T190" s="163"/>
      <c r="AT190" s="158" t="s">
        <v>132</v>
      </c>
      <c r="AU190" s="158" t="s">
        <v>83</v>
      </c>
      <c r="AV190" s="13" t="s">
        <v>83</v>
      </c>
      <c r="AW190" s="13" t="s">
        <v>29</v>
      </c>
      <c r="AX190" s="13" t="s">
        <v>81</v>
      </c>
      <c r="AY190" s="158" t="s">
        <v>121</v>
      </c>
    </row>
    <row r="191" spans="1:65" s="12" customFormat="1" ht="22.9" customHeight="1">
      <c r="B191" s="126"/>
      <c r="D191" s="127" t="s">
        <v>72</v>
      </c>
      <c r="E191" s="136" t="s">
        <v>230</v>
      </c>
      <c r="F191" s="136" t="s">
        <v>231</v>
      </c>
      <c r="J191" s="137">
        <f>BK191</f>
        <v>0</v>
      </c>
      <c r="L191" s="126"/>
      <c r="M191" s="130"/>
      <c r="N191" s="131"/>
      <c r="O191" s="131"/>
      <c r="P191" s="132">
        <f>SUM(P192:P197)</f>
        <v>8.027000000000001</v>
      </c>
      <c r="Q191" s="131"/>
      <c r="R191" s="132">
        <f>SUM(R192:R197)</f>
        <v>0</v>
      </c>
      <c r="S191" s="131"/>
      <c r="T191" s="133">
        <f>SUM(T192:T197)</f>
        <v>0.95540000000000003</v>
      </c>
      <c r="AR191" s="127" t="s">
        <v>81</v>
      </c>
      <c r="AT191" s="134" t="s">
        <v>72</v>
      </c>
      <c r="AU191" s="134" t="s">
        <v>81</v>
      </c>
      <c r="AY191" s="127" t="s">
        <v>121</v>
      </c>
      <c r="BK191" s="135">
        <f>SUM(BK192:BK197)</f>
        <v>0</v>
      </c>
    </row>
    <row r="192" spans="1:65" s="2" customFormat="1" ht="16.5" customHeight="1">
      <c r="A192" s="30"/>
      <c r="B192" s="138"/>
      <c r="C192" s="139" t="s">
        <v>232</v>
      </c>
      <c r="D192" s="139" t="s">
        <v>124</v>
      </c>
      <c r="E192" s="140" t="s">
        <v>233</v>
      </c>
      <c r="F192" s="141" t="s">
        <v>234</v>
      </c>
      <c r="G192" s="142" t="s">
        <v>235</v>
      </c>
      <c r="H192" s="143">
        <v>2</v>
      </c>
      <c r="I192" s="144">
        <v>0</v>
      </c>
      <c r="J192" s="144">
        <f>ROUND(I192*H192,2)</f>
        <v>0</v>
      </c>
      <c r="K192" s="145"/>
      <c r="L192" s="31"/>
      <c r="M192" s="146" t="s">
        <v>1</v>
      </c>
      <c r="N192" s="147" t="s">
        <v>38</v>
      </c>
      <c r="O192" s="148">
        <v>0.05</v>
      </c>
      <c r="P192" s="148">
        <f>O192*H192</f>
        <v>0.1</v>
      </c>
      <c r="Q192" s="148">
        <v>0</v>
      </c>
      <c r="R192" s="148">
        <f>Q192*H192</f>
        <v>0</v>
      </c>
      <c r="S192" s="148">
        <v>2.4E-2</v>
      </c>
      <c r="T192" s="149">
        <f>S192*H192</f>
        <v>4.8000000000000001E-2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0" t="s">
        <v>128</v>
      </c>
      <c r="AT192" s="150" t="s">
        <v>124</v>
      </c>
      <c r="AU192" s="150" t="s">
        <v>83</v>
      </c>
      <c r="AY192" s="18" t="s">
        <v>121</v>
      </c>
      <c r="BE192" s="151">
        <f>IF(N192="základní",J192,0)</f>
        <v>0</v>
      </c>
      <c r="BF192" s="151">
        <f>IF(N192="snížená",J192,0)</f>
        <v>0</v>
      </c>
      <c r="BG192" s="151">
        <f>IF(N192="zákl. přenesená",J192,0)</f>
        <v>0</v>
      </c>
      <c r="BH192" s="151">
        <f>IF(N192="sníž. přenesená",J192,0)</f>
        <v>0</v>
      </c>
      <c r="BI192" s="151">
        <f>IF(N192="nulová",J192,0)</f>
        <v>0</v>
      </c>
      <c r="BJ192" s="18" t="s">
        <v>81</v>
      </c>
      <c r="BK192" s="151">
        <f>ROUND(I192*H192,2)</f>
        <v>0</v>
      </c>
      <c r="BL192" s="18" t="s">
        <v>128</v>
      </c>
      <c r="BM192" s="150" t="s">
        <v>236</v>
      </c>
    </row>
    <row r="193" spans="1:65" s="2" customFormat="1">
      <c r="A193" s="30"/>
      <c r="B193" s="31"/>
      <c r="C193" s="30"/>
      <c r="D193" s="152" t="s">
        <v>130</v>
      </c>
      <c r="E193" s="30"/>
      <c r="F193" s="153" t="s">
        <v>237</v>
      </c>
      <c r="G193" s="30"/>
      <c r="H193" s="30"/>
      <c r="I193" s="30"/>
      <c r="J193" s="30"/>
      <c r="K193" s="30"/>
      <c r="L193" s="31"/>
      <c r="M193" s="154"/>
      <c r="N193" s="155"/>
      <c r="O193" s="56"/>
      <c r="P193" s="56"/>
      <c r="Q193" s="56"/>
      <c r="R193" s="56"/>
      <c r="S193" s="56"/>
      <c r="T193" s="57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8" t="s">
        <v>130</v>
      </c>
      <c r="AU193" s="18" t="s">
        <v>83</v>
      </c>
    </row>
    <row r="194" spans="1:65" s="2" customFormat="1" ht="37.9" customHeight="1">
      <c r="A194" s="30"/>
      <c r="B194" s="138"/>
      <c r="C194" s="139" t="s">
        <v>238</v>
      </c>
      <c r="D194" s="139" t="s">
        <v>124</v>
      </c>
      <c r="E194" s="140" t="s">
        <v>239</v>
      </c>
      <c r="F194" s="141" t="s">
        <v>240</v>
      </c>
      <c r="G194" s="142" t="s">
        <v>127</v>
      </c>
      <c r="H194" s="143">
        <v>33.39</v>
      </c>
      <c r="I194" s="144">
        <v>0</v>
      </c>
      <c r="J194" s="144">
        <f>ROUND(I194*H194,2)</f>
        <v>0</v>
      </c>
      <c r="K194" s="145"/>
      <c r="L194" s="31"/>
      <c r="M194" s="146" t="s">
        <v>1</v>
      </c>
      <c r="N194" s="147" t="s">
        <v>38</v>
      </c>
      <c r="O194" s="148">
        <v>0.1</v>
      </c>
      <c r="P194" s="148">
        <f>O194*H194</f>
        <v>3.3390000000000004</v>
      </c>
      <c r="Q194" s="148">
        <v>0</v>
      </c>
      <c r="R194" s="148">
        <f>Q194*H194</f>
        <v>0</v>
      </c>
      <c r="S194" s="148">
        <v>0.01</v>
      </c>
      <c r="T194" s="149">
        <f>S194*H194</f>
        <v>0.33390000000000003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0" t="s">
        <v>128</v>
      </c>
      <c r="AT194" s="150" t="s">
        <v>124</v>
      </c>
      <c r="AU194" s="150" t="s">
        <v>83</v>
      </c>
      <c r="AY194" s="18" t="s">
        <v>121</v>
      </c>
      <c r="BE194" s="151">
        <f>IF(N194="základní",J194,0)</f>
        <v>0</v>
      </c>
      <c r="BF194" s="151">
        <f>IF(N194="snížená",J194,0)</f>
        <v>0</v>
      </c>
      <c r="BG194" s="151">
        <f>IF(N194="zákl. přenesená",J194,0)</f>
        <v>0</v>
      </c>
      <c r="BH194" s="151">
        <f>IF(N194="sníž. přenesená",J194,0)</f>
        <v>0</v>
      </c>
      <c r="BI194" s="151">
        <f>IF(N194="nulová",J194,0)</f>
        <v>0</v>
      </c>
      <c r="BJ194" s="18" t="s">
        <v>81</v>
      </c>
      <c r="BK194" s="151">
        <f>ROUND(I194*H194,2)</f>
        <v>0</v>
      </c>
      <c r="BL194" s="18" t="s">
        <v>128</v>
      </c>
      <c r="BM194" s="150" t="s">
        <v>241</v>
      </c>
    </row>
    <row r="195" spans="1:65" s="2" customFormat="1">
      <c r="A195" s="30"/>
      <c r="B195" s="31"/>
      <c r="C195" s="30"/>
      <c r="D195" s="152" t="s">
        <v>130</v>
      </c>
      <c r="E195" s="30"/>
      <c r="F195" s="153" t="s">
        <v>242</v>
      </c>
      <c r="G195" s="30"/>
      <c r="H195" s="30"/>
      <c r="I195" s="30"/>
      <c r="J195" s="30"/>
      <c r="K195" s="30"/>
      <c r="L195" s="31"/>
      <c r="M195" s="154"/>
      <c r="N195" s="155"/>
      <c r="O195" s="56"/>
      <c r="P195" s="56"/>
      <c r="Q195" s="56"/>
      <c r="R195" s="56"/>
      <c r="S195" s="56"/>
      <c r="T195" s="57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8" t="s">
        <v>130</v>
      </c>
      <c r="AU195" s="18" t="s">
        <v>83</v>
      </c>
    </row>
    <row r="196" spans="1:65" s="2" customFormat="1" ht="37.9" customHeight="1">
      <c r="A196" s="30"/>
      <c r="B196" s="138"/>
      <c r="C196" s="139" t="s">
        <v>243</v>
      </c>
      <c r="D196" s="139" t="s">
        <v>124</v>
      </c>
      <c r="E196" s="140" t="s">
        <v>244</v>
      </c>
      <c r="F196" s="141" t="s">
        <v>245</v>
      </c>
      <c r="G196" s="142" t="s">
        <v>127</v>
      </c>
      <c r="H196" s="143">
        <v>57.35</v>
      </c>
      <c r="I196" s="144">
        <v>0</v>
      </c>
      <c r="J196" s="144">
        <f>ROUND(I196*H196,2)</f>
        <v>0</v>
      </c>
      <c r="K196" s="145"/>
      <c r="L196" s="31"/>
      <c r="M196" s="146" t="s">
        <v>1</v>
      </c>
      <c r="N196" s="147" t="s">
        <v>38</v>
      </c>
      <c r="O196" s="148">
        <v>0.08</v>
      </c>
      <c r="P196" s="148">
        <f>O196*H196</f>
        <v>4.5880000000000001</v>
      </c>
      <c r="Q196" s="148">
        <v>0</v>
      </c>
      <c r="R196" s="148">
        <f>Q196*H196</f>
        <v>0</v>
      </c>
      <c r="S196" s="148">
        <v>0.01</v>
      </c>
      <c r="T196" s="149">
        <f>S196*H196</f>
        <v>0.57350000000000001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0" t="s">
        <v>128</v>
      </c>
      <c r="AT196" s="150" t="s">
        <v>124</v>
      </c>
      <c r="AU196" s="150" t="s">
        <v>83</v>
      </c>
      <c r="AY196" s="18" t="s">
        <v>121</v>
      </c>
      <c r="BE196" s="151">
        <f>IF(N196="základní",J196,0)</f>
        <v>0</v>
      </c>
      <c r="BF196" s="151">
        <f>IF(N196="snížená",J196,0)</f>
        <v>0</v>
      </c>
      <c r="BG196" s="151">
        <f>IF(N196="zákl. přenesená",J196,0)</f>
        <v>0</v>
      </c>
      <c r="BH196" s="151">
        <f>IF(N196="sníž. přenesená",J196,0)</f>
        <v>0</v>
      </c>
      <c r="BI196" s="151">
        <f>IF(N196="nulová",J196,0)</f>
        <v>0</v>
      </c>
      <c r="BJ196" s="18" t="s">
        <v>81</v>
      </c>
      <c r="BK196" s="151">
        <f>ROUND(I196*H196,2)</f>
        <v>0</v>
      </c>
      <c r="BL196" s="18" t="s">
        <v>128</v>
      </c>
      <c r="BM196" s="150" t="s">
        <v>246</v>
      </c>
    </row>
    <row r="197" spans="1:65" s="2" customFormat="1">
      <c r="A197" s="30"/>
      <c r="B197" s="31"/>
      <c r="C197" s="30"/>
      <c r="D197" s="152" t="s">
        <v>130</v>
      </c>
      <c r="E197" s="30"/>
      <c r="F197" s="153" t="s">
        <v>247</v>
      </c>
      <c r="G197" s="30"/>
      <c r="H197" s="30"/>
      <c r="I197" s="30"/>
      <c r="J197" s="30"/>
      <c r="K197" s="30"/>
      <c r="L197" s="31"/>
      <c r="M197" s="154"/>
      <c r="N197" s="155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8" t="s">
        <v>130</v>
      </c>
      <c r="AU197" s="18" t="s">
        <v>83</v>
      </c>
    </row>
    <row r="198" spans="1:65" s="12" customFormat="1" ht="22.9" customHeight="1">
      <c r="B198" s="126"/>
      <c r="D198" s="127" t="s">
        <v>72</v>
      </c>
      <c r="E198" s="136" t="s">
        <v>248</v>
      </c>
      <c r="F198" s="136" t="s">
        <v>249</v>
      </c>
      <c r="J198" s="137">
        <f>BK198</f>
        <v>0</v>
      </c>
      <c r="L198" s="126"/>
      <c r="M198" s="130"/>
      <c r="N198" s="131"/>
      <c r="O198" s="131"/>
      <c r="P198" s="132">
        <f>SUM(P199:P203)</f>
        <v>0</v>
      </c>
      <c r="Q198" s="131"/>
      <c r="R198" s="132">
        <f>SUM(R199:R203)</f>
        <v>0</v>
      </c>
      <c r="S198" s="131"/>
      <c r="T198" s="133">
        <f>SUM(T199:T203)</f>
        <v>0</v>
      </c>
      <c r="AR198" s="127" t="s">
        <v>81</v>
      </c>
      <c r="AT198" s="134" t="s">
        <v>72</v>
      </c>
      <c r="AU198" s="134" t="s">
        <v>81</v>
      </c>
      <c r="AY198" s="127" t="s">
        <v>121</v>
      </c>
      <c r="BK198" s="135">
        <f>SUM(BK199:BK203)</f>
        <v>0</v>
      </c>
    </row>
    <row r="199" spans="1:65" s="2" customFormat="1" ht="24.2" customHeight="1">
      <c r="A199" s="30"/>
      <c r="B199" s="138"/>
      <c r="C199" s="139" t="s">
        <v>250</v>
      </c>
      <c r="D199" s="139" t="s">
        <v>124</v>
      </c>
      <c r="E199" s="140" t="s">
        <v>251</v>
      </c>
      <c r="F199" s="141" t="s">
        <v>252</v>
      </c>
      <c r="G199" s="142" t="s">
        <v>253</v>
      </c>
      <c r="H199" s="143">
        <v>3.3010000000000002</v>
      </c>
      <c r="I199" s="144">
        <v>0</v>
      </c>
      <c r="J199" s="144">
        <f>ROUND(I199*H199,2)</f>
        <v>0</v>
      </c>
      <c r="K199" s="145"/>
      <c r="L199" s="31"/>
      <c r="M199" s="146" t="s">
        <v>1</v>
      </c>
      <c r="N199" s="147" t="s">
        <v>38</v>
      </c>
      <c r="O199" s="148">
        <v>0</v>
      </c>
      <c r="P199" s="148">
        <f>O199*H199</f>
        <v>0</v>
      </c>
      <c r="Q199" s="148">
        <v>0</v>
      </c>
      <c r="R199" s="148">
        <f>Q199*H199</f>
        <v>0</v>
      </c>
      <c r="S199" s="148">
        <v>0</v>
      </c>
      <c r="T199" s="149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0" t="s">
        <v>128</v>
      </c>
      <c r="AT199" s="150" t="s">
        <v>124</v>
      </c>
      <c r="AU199" s="150" t="s">
        <v>83</v>
      </c>
      <c r="AY199" s="18" t="s">
        <v>121</v>
      </c>
      <c r="BE199" s="151">
        <f>IF(N199="základní",J199,0)</f>
        <v>0</v>
      </c>
      <c r="BF199" s="151">
        <f>IF(N199="snížená",J199,0)</f>
        <v>0</v>
      </c>
      <c r="BG199" s="151">
        <f>IF(N199="zákl. přenesená",J199,0)</f>
        <v>0</v>
      </c>
      <c r="BH199" s="151">
        <f>IF(N199="sníž. přenesená",J199,0)</f>
        <v>0</v>
      </c>
      <c r="BI199" s="151">
        <f>IF(N199="nulová",J199,0)</f>
        <v>0</v>
      </c>
      <c r="BJ199" s="18" t="s">
        <v>81</v>
      </c>
      <c r="BK199" s="151">
        <f>ROUND(I199*H199,2)</f>
        <v>0</v>
      </c>
      <c r="BL199" s="18" t="s">
        <v>128</v>
      </c>
      <c r="BM199" s="150" t="s">
        <v>254</v>
      </c>
    </row>
    <row r="200" spans="1:65" s="2" customFormat="1" ht="24.2" customHeight="1">
      <c r="A200" s="30"/>
      <c r="B200" s="138"/>
      <c r="C200" s="139" t="s">
        <v>255</v>
      </c>
      <c r="D200" s="139" t="s">
        <v>124</v>
      </c>
      <c r="E200" s="140" t="s">
        <v>256</v>
      </c>
      <c r="F200" s="141" t="s">
        <v>257</v>
      </c>
      <c r="G200" s="142" t="s">
        <v>253</v>
      </c>
      <c r="H200" s="143">
        <v>3.3010000000000002</v>
      </c>
      <c r="I200" s="144">
        <v>0</v>
      </c>
      <c r="J200" s="144">
        <f>ROUND(I200*H200,2)</f>
        <v>0</v>
      </c>
      <c r="K200" s="145"/>
      <c r="L200" s="31"/>
      <c r="M200" s="146" t="s">
        <v>1</v>
      </c>
      <c r="N200" s="147" t="s">
        <v>38</v>
      </c>
      <c r="O200" s="148">
        <v>0</v>
      </c>
      <c r="P200" s="148">
        <f>O200*H200</f>
        <v>0</v>
      </c>
      <c r="Q200" s="148">
        <v>0</v>
      </c>
      <c r="R200" s="148">
        <f>Q200*H200</f>
        <v>0</v>
      </c>
      <c r="S200" s="148">
        <v>0</v>
      </c>
      <c r="T200" s="149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0" t="s">
        <v>128</v>
      </c>
      <c r="AT200" s="150" t="s">
        <v>124</v>
      </c>
      <c r="AU200" s="150" t="s">
        <v>83</v>
      </c>
      <c r="AY200" s="18" t="s">
        <v>121</v>
      </c>
      <c r="BE200" s="151">
        <f>IF(N200="základní",J200,0)</f>
        <v>0</v>
      </c>
      <c r="BF200" s="151">
        <f>IF(N200="snížená",J200,0)</f>
        <v>0</v>
      </c>
      <c r="BG200" s="151">
        <f>IF(N200="zákl. přenesená",J200,0)</f>
        <v>0</v>
      </c>
      <c r="BH200" s="151">
        <f>IF(N200="sníž. přenesená",J200,0)</f>
        <v>0</v>
      </c>
      <c r="BI200" s="151">
        <f>IF(N200="nulová",J200,0)</f>
        <v>0</v>
      </c>
      <c r="BJ200" s="18" t="s">
        <v>81</v>
      </c>
      <c r="BK200" s="151">
        <f>ROUND(I200*H200,2)</f>
        <v>0</v>
      </c>
      <c r="BL200" s="18" t="s">
        <v>128</v>
      </c>
      <c r="BM200" s="150" t="s">
        <v>258</v>
      </c>
    </row>
    <row r="201" spans="1:65" s="2" customFormat="1" ht="24.2" customHeight="1">
      <c r="A201" s="30"/>
      <c r="B201" s="138"/>
      <c r="C201" s="139" t="s">
        <v>7</v>
      </c>
      <c r="D201" s="139" t="s">
        <v>124</v>
      </c>
      <c r="E201" s="140" t="s">
        <v>259</v>
      </c>
      <c r="F201" s="141" t="s">
        <v>260</v>
      </c>
      <c r="G201" s="142" t="s">
        <v>253</v>
      </c>
      <c r="H201" s="143">
        <v>29.709</v>
      </c>
      <c r="I201" s="144">
        <v>0</v>
      </c>
      <c r="J201" s="144">
        <f>ROUND(I201*H201,2)</f>
        <v>0</v>
      </c>
      <c r="K201" s="145"/>
      <c r="L201" s="31"/>
      <c r="M201" s="146" t="s">
        <v>1</v>
      </c>
      <c r="N201" s="147" t="s">
        <v>38</v>
      </c>
      <c r="O201" s="148">
        <v>0</v>
      </c>
      <c r="P201" s="148">
        <f>O201*H201</f>
        <v>0</v>
      </c>
      <c r="Q201" s="148">
        <v>0</v>
      </c>
      <c r="R201" s="148">
        <f>Q201*H201</f>
        <v>0</v>
      </c>
      <c r="S201" s="148">
        <v>0</v>
      </c>
      <c r="T201" s="149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0" t="s">
        <v>128</v>
      </c>
      <c r="AT201" s="150" t="s">
        <v>124</v>
      </c>
      <c r="AU201" s="150" t="s">
        <v>83</v>
      </c>
      <c r="AY201" s="18" t="s">
        <v>121</v>
      </c>
      <c r="BE201" s="151">
        <f>IF(N201="základní",J201,0)</f>
        <v>0</v>
      </c>
      <c r="BF201" s="151">
        <f>IF(N201="snížená",J201,0)</f>
        <v>0</v>
      </c>
      <c r="BG201" s="151">
        <f>IF(N201="zákl. přenesená",J201,0)</f>
        <v>0</v>
      </c>
      <c r="BH201" s="151">
        <f>IF(N201="sníž. přenesená",J201,0)</f>
        <v>0</v>
      </c>
      <c r="BI201" s="151">
        <f>IF(N201="nulová",J201,0)</f>
        <v>0</v>
      </c>
      <c r="BJ201" s="18" t="s">
        <v>81</v>
      </c>
      <c r="BK201" s="151">
        <f>ROUND(I201*H201,2)</f>
        <v>0</v>
      </c>
      <c r="BL201" s="18" t="s">
        <v>128</v>
      </c>
      <c r="BM201" s="150" t="s">
        <v>261</v>
      </c>
    </row>
    <row r="202" spans="1:65" s="13" customFormat="1">
      <c r="B202" s="156"/>
      <c r="D202" s="157" t="s">
        <v>132</v>
      </c>
      <c r="F202" s="159" t="s">
        <v>262</v>
      </c>
      <c r="H202" s="160">
        <v>29.709</v>
      </c>
      <c r="L202" s="156"/>
      <c r="M202" s="161"/>
      <c r="N202" s="162"/>
      <c r="O202" s="162"/>
      <c r="P202" s="162"/>
      <c r="Q202" s="162"/>
      <c r="R202" s="162"/>
      <c r="S202" s="162"/>
      <c r="T202" s="163"/>
      <c r="AT202" s="158" t="s">
        <v>132</v>
      </c>
      <c r="AU202" s="158" t="s">
        <v>83</v>
      </c>
      <c r="AV202" s="13" t="s">
        <v>83</v>
      </c>
      <c r="AW202" s="13" t="s">
        <v>3</v>
      </c>
      <c r="AX202" s="13" t="s">
        <v>81</v>
      </c>
      <c r="AY202" s="158" t="s">
        <v>121</v>
      </c>
    </row>
    <row r="203" spans="1:65" s="2" customFormat="1" ht="16.5" customHeight="1">
      <c r="A203" s="30"/>
      <c r="B203" s="138"/>
      <c r="C203" s="139" t="s">
        <v>263</v>
      </c>
      <c r="D203" s="139" t="s">
        <v>124</v>
      </c>
      <c r="E203" s="140" t="s">
        <v>264</v>
      </c>
      <c r="F203" s="141" t="s">
        <v>265</v>
      </c>
      <c r="G203" s="142" t="s">
        <v>253</v>
      </c>
      <c r="H203" s="143">
        <v>3.3010000000000002</v>
      </c>
      <c r="I203" s="144">
        <v>0</v>
      </c>
      <c r="J203" s="144">
        <f>ROUND(I203*H203,2)</f>
        <v>0</v>
      </c>
      <c r="K203" s="145"/>
      <c r="L203" s="31"/>
      <c r="M203" s="146" t="s">
        <v>1</v>
      </c>
      <c r="N203" s="147" t="s">
        <v>38</v>
      </c>
      <c r="O203" s="148">
        <v>0</v>
      </c>
      <c r="P203" s="148">
        <f>O203*H203</f>
        <v>0</v>
      </c>
      <c r="Q203" s="148">
        <v>0</v>
      </c>
      <c r="R203" s="148">
        <f>Q203*H203</f>
        <v>0</v>
      </c>
      <c r="S203" s="148">
        <v>0</v>
      </c>
      <c r="T203" s="149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0" t="s">
        <v>128</v>
      </c>
      <c r="AT203" s="150" t="s">
        <v>124</v>
      </c>
      <c r="AU203" s="150" t="s">
        <v>83</v>
      </c>
      <c r="AY203" s="18" t="s">
        <v>121</v>
      </c>
      <c r="BE203" s="151">
        <f>IF(N203="základní",J203,0)</f>
        <v>0</v>
      </c>
      <c r="BF203" s="151">
        <f>IF(N203="snížená",J203,0)</f>
        <v>0</v>
      </c>
      <c r="BG203" s="151">
        <f>IF(N203="zákl. přenesená",J203,0)</f>
        <v>0</v>
      </c>
      <c r="BH203" s="151">
        <f>IF(N203="sníž. přenesená",J203,0)</f>
        <v>0</v>
      </c>
      <c r="BI203" s="151">
        <f>IF(N203="nulová",J203,0)</f>
        <v>0</v>
      </c>
      <c r="BJ203" s="18" t="s">
        <v>81</v>
      </c>
      <c r="BK203" s="151">
        <f>ROUND(I203*H203,2)</f>
        <v>0</v>
      </c>
      <c r="BL203" s="18" t="s">
        <v>128</v>
      </c>
      <c r="BM203" s="150" t="s">
        <v>266</v>
      </c>
    </row>
    <row r="204" spans="1:65" s="12" customFormat="1" ht="22.9" customHeight="1">
      <c r="B204" s="126"/>
      <c r="D204" s="127" t="s">
        <v>72</v>
      </c>
      <c r="E204" s="136" t="s">
        <v>267</v>
      </c>
      <c r="F204" s="136" t="s">
        <v>268</v>
      </c>
      <c r="J204" s="137">
        <f>BK204</f>
        <v>0</v>
      </c>
      <c r="L204" s="126"/>
      <c r="M204" s="130"/>
      <c r="N204" s="131"/>
      <c r="O204" s="131"/>
      <c r="P204" s="132">
        <f>P205</f>
        <v>0</v>
      </c>
      <c r="Q204" s="131"/>
      <c r="R204" s="132">
        <f>R205</f>
        <v>0</v>
      </c>
      <c r="S204" s="131"/>
      <c r="T204" s="133">
        <f>T205</f>
        <v>0</v>
      </c>
      <c r="AR204" s="127" t="s">
        <v>81</v>
      </c>
      <c r="AT204" s="134" t="s">
        <v>72</v>
      </c>
      <c r="AU204" s="134" t="s">
        <v>81</v>
      </c>
      <c r="AY204" s="127" t="s">
        <v>121</v>
      </c>
      <c r="BK204" s="135">
        <f>BK205</f>
        <v>0</v>
      </c>
    </row>
    <row r="205" spans="1:65" s="2" customFormat="1" ht="24.2" customHeight="1">
      <c r="A205" s="30"/>
      <c r="B205" s="138"/>
      <c r="C205" s="139" t="s">
        <v>269</v>
      </c>
      <c r="D205" s="139" t="s">
        <v>124</v>
      </c>
      <c r="E205" s="140" t="s">
        <v>270</v>
      </c>
      <c r="F205" s="141" t="s">
        <v>271</v>
      </c>
      <c r="G205" s="142" t="s">
        <v>253</v>
      </c>
      <c r="H205" s="143">
        <v>3.3010000000000002</v>
      </c>
      <c r="I205" s="144">
        <v>0</v>
      </c>
      <c r="J205" s="144">
        <f>ROUND(I205*H205,2)</f>
        <v>0</v>
      </c>
      <c r="K205" s="145"/>
      <c r="L205" s="31"/>
      <c r="M205" s="146" t="s">
        <v>1</v>
      </c>
      <c r="N205" s="147" t="s">
        <v>38</v>
      </c>
      <c r="O205" s="148">
        <v>0</v>
      </c>
      <c r="P205" s="148">
        <f>O205*H205</f>
        <v>0</v>
      </c>
      <c r="Q205" s="148">
        <v>0</v>
      </c>
      <c r="R205" s="148">
        <f>Q205*H205</f>
        <v>0</v>
      </c>
      <c r="S205" s="148">
        <v>0</v>
      </c>
      <c r="T205" s="149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0" t="s">
        <v>128</v>
      </c>
      <c r="AT205" s="150" t="s">
        <v>124</v>
      </c>
      <c r="AU205" s="150" t="s">
        <v>83</v>
      </c>
      <c r="AY205" s="18" t="s">
        <v>121</v>
      </c>
      <c r="BE205" s="151">
        <f>IF(N205="základní",J205,0)</f>
        <v>0</v>
      </c>
      <c r="BF205" s="151">
        <f>IF(N205="snížená",J205,0)</f>
        <v>0</v>
      </c>
      <c r="BG205" s="151">
        <f>IF(N205="zákl. přenesená",J205,0)</f>
        <v>0</v>
      </c>
      <c r="BH205" s="151">
        <f>IF(N205="sníž. přenesená",J205,0)</f>
        <v>0</v>
      </c>
      <c r="BI205" s="151">
        <f>IF(N205="nulová",J205,0)</f>
        <v>0</v>
      </c>
      <c r="BJ205" s="18" t="s">
        <v>81</v>
      </c>
      <c r="BK205" s="151">
        <f>ROUND(I205*H205,2)</f>
        <v>0</v>
      </c>
      <c r="BL205" s="18" t="s">
        <v>128</v>
      </c>
      <c r="BM205" s="150" t="s">
        <v>272</v>
      </c>
    </row>
    <row r="206" spans="1:65" s="12" customFormat="1" ht="25.9" customHeight="1">
      <c r="B206" s="126"/>
      <c r="D206" s="127" t="s">
        <v>72</v>
      </c>
      <c r="E206" s="128" t="s">
        <v>273</v>
      </c>
      <c r="F206" s="128" t="s">
        <v>274</v>
      </c>
      <c r="J206" s="129">
        <f>BK206</f>
        <v>0</v>
      </c>
      <c r="L206" s="126"/>
      <c r="M206" s="130"/>
      <c r="N206" s="131"/>
      <c r="O206" s="131"/>
      <c r="P206" s="132">
        <f>P207+P214+P235+P249+P272</f>
        <v>68.946939999999998</v>
      </c>
      <c r="Q206" s="131"/>
      <c r="R206" s="132">
        <f>R207+R214+R235+R249+R272</f>
        <v>2.5904711999999996</v>
      </c>
      <c r="S206" s="131"/>
      <c r="T206" s="133">
        <f>T207+T214+T235+T249+T272</f>
        <v>3.1480000000000001E-2</v>
      </c>
      <c r="AR206" s="127" t="s">
        <v>83</v>
      </c>
      <c r="AT206" s="134" t="s">
        <v>72</v>
      </c>
      <c r="AU206" s="134" t="s">
        <v>73</v>
      </c>
      <c r="AY206" s="127" t="s">
        <v>121</v>
      </c>
      <c r="BK206" s="135">
        <f>BK207+BK214+BK235+BK249+BK272</f>
        <v>0</v>
      </c>
    </row>
    <row r="207" spans="1:65" s="12" customFormat="1" ht="22.9" customHeight="1">
      <c r="B207" s="126"/>
      <c r="D207" s="127" t="s">
        <v>72</v>
      </c>
      <c r="E207" s="136" t="s">
        <v>275</v>
      </c>
      <c r="F207" s="136" t="s">
        <v>276</v>
      </c>
      <c r="J207" s="137">
        <f>BK207</f>
        <v>0</v>
      </c>
      <c r="L207" s="126"/>
      <c r="M207" s="130"/>
      <c r="N207" s="131"/>
      <c r="O207" s="131"/>
      <c r="P207" s="132">
        <f>SUM(P208:P213)</f>
        <v>27.248809999999995</v>
      </c>
      <c r="Q207" s="131"/>
      <c r="R207" s="132">
        <f>SUM(R208:R213)</f>
        <v>0.35150709999999996</v>
      </c>
      <c r="S207" s="131"/>
      <c r="T207" s="133">
        <f>SUM(T208:T213)</f>
        <v>0</v>
      </c>
      <c r="AR207" s="127" t="s">
        <v>83</v>
      </c>
      <c r="AT207" s="134" t="s">
        <v>72</v>
      </c>
      <c r="AU207" s="134" t="s">
        <v>81</v>
      </c>
      <c r="AY207" s="127" t="s">
        <v>121</v>
      </c>
      <c r="BK207" s="135">
        <f>SUM(BK208:BK213)</f>
        <v>0</v>
      </c>
    </row>
    <row r="208" spans="1:65" s="2" customFormat="1" ht="24.2" customHeight="1">
      <c r="A208" s="30"/>
      <c r="B208" s="138"/>
      <c r="C208" s="139" t="s">
        <v>277</v>
      </c>
      <c r="D208" s="139" t="s">
        <v>124</v>
      </c>
      <c r="E208" s="140" t="s">
        <v>278</v>
      </c>
      <c r="F208" s="141" t="s">
        <v>279</v>
      </c>
      <c r="G208" s="142" t="s">
        <v>127</v>
      </c>
      <c r="H208" s="143">
        <v>25.49</v>
      </c>
      <c r="I208" s="144">
        <v>0</v>
      </c>
      <c r="J208" s="144">
        <f>ROUND(I208*H208,2)</f>
        <v>0</v>
      </c>
      <c r="K208" s="145"/>
      <c r="L208" s="31"/>
      <c r="M208" s="146" t="s">
        <v>1</v>
      </c>
      <c r="N208" s="147" t="s">
        <v>38</v>
      </c>
      <c r="O208" s="148">
        <v>1.069</v>
      </c>
      <c r="P208" s="148">
        <f>O208*H208</f>
        <v>27.248809999999995</v>
      </c>
      <c r="Q208" s="148">
        <v>1.379E-2</v>
      </c>
      <c r="R208" s="148">
        <f>Q208*H208</f>
        <v>0.35150709999999996</v>
      </c>
      <c r="S208" s="148">
        <v>0</v>
      </c>
      <c r="T208" s="149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0" t="s">
        <v>232</v>
      </c>
      <c r="AT208" s="150" t="s">
        <v>124</v>
      </c>
      <c r="AU208" s="150" t="s">
        <v>83</v>
      </c>
      <c r="AY208" s="18" t="s">
        <v>121</v>
      </c>
      <c r="BE208" s="151">
        <f>IF(N208="základní",J208,0)</f>
        <v>0</v>
      </c>
      <c r="BF208" s="151">
        <f>IF(N208="snížená",J208,0)</f>
        <v>0</v>
      </c>
      <c r="BG208" s="151">
        <f>IF(N208="zákl. přenesená",J208,0)</f>
        <v>0</v>
      </c>
      <c r="BH208" s="151">
        <f>IF(N208="sníž. přenesená",J208,0)</f>
        <v>0</v>
      </c>
      <c r="BI208" s="151">
        <f>IF(N208="nulová",J208,0)</f>
        <v>0</v>
      </c>
      <c r="BJ208" s="18" t="s">
        <v>81</v>
      </c>
      <c r="BK208" s="151">
        <f>ROUND(I208*H208,2)</f>
        <v>0</v>
      </c>
      <c r="BL208" s="18" t="s">
        <v>232</v>
      </c>
      <c r="BM208" s="150" t="s">
        <v>280</v>
      </c>
    </row>
    <row r="209" spans="1:65" s="2" customFormat="1">
      <c r="A209" s="30"/>
      <c r="B209" s="31"/>
      <c r="C209" s="30"/>
      <c r="D209" s="152" t="s">
        <v>130</v>
      </c>
      <c r="E209" s="30"/>
      <c r="F209" s="153" t="s">
        <v>281</v>
      </c>
      <c r="G209" s="30"/>
      <c r="H209" s="30"/>
      <c r="I209" s="30"/>
      <c r="J209" s="30"/>
      <c r="K209" s="30"/>
      <c r="L209" s="31"/>
      <c r="M209" s="154"/>
      <c r="N209" s="155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8" t="s">
        <v>130</v>
      </c>
      <c r="AU209" s="18" t="s">
        <v>83</v>
      </c>
    </row>
    <row r="210" spans="1:65" s="13" customFormat="1">
      <c r="B210" s="156"/>
      <c r="D210" s="157" t="s">
        <v>132</v>
      </c>
      <c r="E210" s="158" t="s">
        <v>1</v>
      </c>
      <c r="F210" s="159" t="s">
        <v>205</v>
      </c>
      <c r="H210" s="160">
        <v>33.39</v>
      </c>
      <c r="L210" s="156"/>
      <c r="M210" s="161"/>
      <c r="N210" s="162"/>
      <c r="O210" s="162"/>
      <c r="P210" s="162"/>
      <c r="Q210" s="162"/>
      <c r="R210" s="162"/>
      <c r="S210" s="162"/>
      <c r="T210" s="163"/>
      <c r="AT210" s="158" t="s">
        <v>132</v>
      </c>
      <c r="AU210" s="158" t="s">
        <v>83</v>
      </c>
      <c r="AV210" s="13" t="s">
        <v>83</v>
      </c>
      <c r="AW210" s="13" t="s">
        <v>29</v>
      </c>
      <c r="AX210" s="13" t="s">
        <v>73</v>
      </c>
      <c r="AY210" s="158" t="s">
        <v>121</v>
      </c>
    </row>
    <row r="211" spans="1:65" s="15" customFormat="1">
      <c r="B211" s="171"/>
      <c r="D211" s="157" t="s">
        <v>132</v>
      </c>
      <c r="E211" s="172" t="s">
        <v>1</v>
      </c>
      <c r="F211" s="173" t="s">
        <v>282</v>
      </c>
      <c r="H211" s="172" t="s">
        <v>1</v>
      </c>
      <c r="L211" s="171"/>
      <c r="M211" s="174"/>
      <c r="N211" s="175"/>
      <c r="O211" s="175"/>
      <c r="P211" s="175"/>
      <c r="Q211" s="175"/>
      <c r="R211" s="175"/>
      <c r="S211" s="175"/>
      <c r="T211" s="176"/>
      <c r="AT211" s="172" t="s">
        <v>132</v>
      </c>
      <c r="AU211" s="172" t="s">
        <v>83</v>
      </c>
      <c r="AV211" s="15" t="s">
        <v>81</v>
      </c>
      <c r="AW211" s="15" t="s">
        <v>29</v>
      </c>
      <c r="AX211" s="15" t="s">
        <v>73</v>
      </c>
      <c r="AY211" s="172" t="s">
        <v>121</v>
      </c>
    </row>
    <row r="212" spans="1:65" s="13" customFormat="1">
      <c r="B212" s="156"/>
      <c r="D212" s="157" t="s">
        <v>132</v>
      </c>
      <c r="E212" s="158" t="s">
        <v>1</v>
      </c>
      <c r="F212" s="159" t="s">
        <v>283</v>
      </c>
      <c r="H212" s="160">
        <v>-7.9</v>
      </c>
      <c r="L212" s="156"/>
      <c r="M212" s="161"/>
      <c r="N212" s="162"/>
      <c r="O212" s="162"/>
      <c r="P212" s="162"/>
      <c r="Q212" s="162"/>
      <c r="R212" s="162"/>
      <c r="S212" s="162"/>
      <c r="T212" s="163"/>
      <c r="AT212" s="158" t="s">
        <v>132</v>
      </c>
      <c r="AU212" s="158" t="s">
        <v>83</v>
      </c>
      <c r="AV212" s="13" t="s">
        <v>83</v>
      </c>
      <c r="AW212" s="13" t="s">
        <v>29</v>
      </c>
      <c r="AX212" s="13" t="s">
        <v>73</v>
      </c>
      <c r="AY212" s="158" t="s">
        <v>121</v>
      </c>
    </row>
    <row r="213" spans="1:65" s="14" customFormat="1">
      <c r="B213" s="164"/>
      <c r="D213" s="157" t="s">
        <v>132</v>
      </c>
      <c r="E213" s="165" t="s">
        <v>1</v>
      </c>
      <c r="F213" s="166" t="s">
        <v>134</v>
      </c>
      <c r="H213" s="167">
        <v>25.490000000000002</v>
      </c>
      <c r="L213" s="164"/>
      <c r="M213" s="168"/>
      <c r="N213" s="169"/>
      <c r="O213" s="169"/>
      <c r="P213" s="169"/>
      <c r="Q213" s="169"/>
      <c r="R213" s="169"/>
      <c r="S213" s="169"/>
      <c r="T213" s="170"/>
      <c r="AT213" s="165" t="s">
        <v>132</v>
      </c>
      <c r="AU213" s="165" t="s">
        <v>83</v>
      </c>
      <c r="AV213" s="14" t="s">
        <v>128</v>
      </c>
      <c r="AW213" s="14" t="s">
        <v>29</v>
      </c>
      <c r="AX213" s="14" t="s">
        <v>81</v>
      </c>
      <c r="AY213" s="165" t="s">
        <v>121</v>
      </c>
    </row>
    <row r="214" spans="1:65" s="12" customFormat="1" ht="22.9" customHeight="1">
      <c r="B214" s="126"/>
      <c r="D214" s="127" t="s">
        <v>72</v>
      </c>
      <c r="E214" s="136" t="s">
        <v>284</v>
      </c>
      <c r="F214" s="136" t="s">
        <v>285</v>
      </c>
      <c r="J214" s="137">
        <f>BK214</f>
        <v>0</v>
      </c>
      <c r="L214" s="126"/>
      <c r="M214" s="130"/>
      <c r="N214" s="131"/>
      <c r="O214" s="131"/>
      <c r="P214" s="132">
        <f>SUM(P215:P234)</f>
        <v>12.52088</v>
      </c>
      <c r="Q214" s="131"/>
      <c r="R214" s="132">
        <f>SUM(R215:R234)</f>
        <v>2.0068999999999999</v>
      </c>
      <c r="S214" s="131"/>
      <c r="T214" s="133">
        <f>SUM(T215:T234)</f>
        <v>3.1480000000000001E-2</v>
      </c>
      <c r="AR214" s="127" t="s">
        <v>83</v>
      </c>
      <c r="AT214" s="134" t="s">
        <v>72</v>
      </c>
      <c r="AU214" s="134" t="s">
        <v>81</v>
      </c>
      <c r="AY214" s="127" t="s">
        <v>121</v>
      </c>
      <c r="BK214" s="135">
        <f>SUM(BK215:BK234)</f>
        <v>0</v>
      </c>
    </row>
    <row r="215" spans="1:65" s="2" customFormat="1" ht="21.75" customHeight="1">
      <c r="A215" s="30"/>
      <c r="B215" s="138"/>
      <c r="C215" s="139" t="s">
        <v>286</v>
      </c>
      <c r="D215" s="139" t="s">
        <v>124</v>
      </c>
      <c r="E215" s="140" t="s">
        <v>287</v>
      </c>
      <c r="F215" s="141" t="s">
        <v>288</v>
      </c>
      <c r="G215" s="142" t="s">
        <v>127</v>
      </c>
      <c r="H215" s="143">
        <v>6.32</v>
      </c>
      <c r="I215" s="144">
        <v>0</v>
      </c>
      <c r="J215" s="144">
        <f>ROUND(I215*H215,2)</f>
        <v>0</v>
      </c>
      <c r="K215" s="145"/>
      <c r="L215" s="31"/>
      <c r="M215" s="146" t="s">
        <v>1</v>
      </c>
      <c r="N215" s="147" t="s">
        <v>38</v>
      </c>
      <c r="O215" s="148">
        <v>0</v>
      </c>
      <c r="P215" s="148">
        <f>O215*H215</f>
        <v>0</v>
      </c>
      <c r="Q215" s="148">
        <v>0</v>
      </c>
      <c r="R215" s="148">
        <f>Q215*H215</f>
        <v>0</v>
      </c>
      <c r="S215" s="148">
        <v>0</v>
      </c>
      <c r="T215" s="149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0" t="s">
        <v>232</v>
      </c>
      <c r="AT215" s="150" t="s">
        <v>124</v>
      </c>
      <c r="AU215" s="150" t="s">
        <v>83</v>
      </c>
      <c r="AY215" s="18" t="s">
        <v>121</v>
      </c>
      <c r="BE215" s="151">
        <f>IF(N215="základní",J215,0)</f>
        <v>0</v>
      </c>
      <c r="BF215" s="151">
        <f>IF(N215="snížená",J215,0)</f>
        <v>0</v>
      </c>
      <c r="BG215" s="151">
        <f>IF(N215="zákl. přenesená",J215,0)</f>
        <v>0</v>
      </c>
      <c r="BH215" s="151">
        <f>IF(N215="sníž. přenesená",J215,0)</f>
        <v>0</v>
      </c>
      <c r="BI215" s="151">
        <f>IF(N215="nulová",J215,0)</f>
        <v>0</v>
      </c>
      <c r="BJ215" s="18" t="s">
        <v>81</v>
      </c>
      <c r="BK215" s="151">
        <f>ROUND(I215*H215,2)</f>
        <v>0</v>
      </c>
      <c r="BL215" s="18" t="s">
        <v>232</v>
      </c>
      <c r="BM215" s="150" t="s">
        <v>289</v>
      </c>
    </row>
    <row r="216" spans="1:65" s="13" customFormat="1">
      <c r="B216" s="156"/>
      <c r="D216" s="157" t="s">
        <v>132</v>
      </c>
      <c r="E216" s="158" t="s">
        <v>1</v>
      </c>
      <c r="F216" s="159" t="s">
        <v>290</v>
      </c>
      <c r="H216" s="160">
        <v>6.3239999999999998</v>
      </c>
      <c r="L216" s="156"/>
      <c r="M216" s="161"/>
      <c r="N216" s="162"/>
      <c r="O216" s="162"/>
      <c r="P216" s="162"/>
      <c r="Q216" s="162"/>
      <c r="R216" s="162"/>
      <c r="S216" s="162"/>
      <c r="T216" s="163"/>
      <c r="AT216" s="158" t="s">
        <v>132</v>
      </c>
      <c r="AU216" s="158" t="s">
        <v>83</v>
      </c>
      <c r="AV216" s="13" t="s">
        <v>83</v>
      </c>
      <c r="AW216" s="13" t="s">
        <v>29</v>
      </c>
      <c r="AX216" s="13" t="s">
        <v>73</v>
      </c>
      <c r="AY216" s="158" t="s">
        <v>121</v>
      </c>
    </row>
    <row r="217" spans="1:65" s="13" customFormat="1">
      <c r="B217" s="156"/>
      <c r="D217" s="157" t="s">
        <v>132</v>
      </c>
      <c r="E217" s="158" t="s">
        <v>1</v>
      </c>
      <c r="F217" s="159" t="s">
        <v>291</v>
      </c>
      <c r="H217" s="160">
        <v>-4.0000000000000001E-3</v>
      </c>
      <c r="L217" s="156"/>
      <c r="M217" s="161"/>
      <c r="N217" s="162"/>
      <c r="O217" s="162"/>
      <c r="P217" s="162"/>
      <c r="Q217" s="162"/>
      <c r="R217" s="162"/>
      <c r="S217" s="162"/>
      <c r="T217" s="163"/>
      <c r="AT217" s="158" t="s">
        <v>132</v>
      </c>
      <c r="AU217" s="158" t="s">
        <v>83</v>
      </c>
      <c r="AV217" s="13" t="s">
        <v>83</v>
      </c>
      <c r="AW217" s="13" t="s">
        <v>29</v>
      </c>
      <c r="AX217" s="13" t="s">
        <v>73</v>
      </c>
      <c r="AY217" s="158" t="s">
        <v>121</v>
      </c>
    </row>
    <row r="218" spans="1:65" s="14" customFormat="1">
      <c r="B218" s="164"/>
      <c r="D218" s="157" t="s">
        <v>132</v>
      </c>
      <c r="E218" s="165" t="s">
        <v>1</v>
      </c>
      <c r="F218" s="166" t="s">
        <v>134</v>
      </c>
      <c r="H218" s="167">
        <v>6.32</v>
      </c>
      <c r="L218" s="164"/>
      <c r="M218" s="168"/>
      <c r="N218" s="169"/>
      <c r="O218" s="169"/>
      <c r="P218" s="169"/>
      <c r="Q218" s="169"/>
      <c r="R218" s="169"/>
      <c r="S218" s="169"/>
      <c r="T218" s="170"/>
      <c r="AT218" s="165" t="s">
        <v>132</v>
      </c>
      <c r="AU218" s="165" t="s">
        <v>83</v>
      </c>
      <c r="AV218" s="14" t="s">
        <v>128</v>
      </c>
      <c r="AW218" s="14" t="s">
        <v>29</v>
      </c>
      <c r="AX218" s="14" t="s">
        <v>81</v>
      </c>
      <c r="AY218" s="165" t="s">
        <v>121</v>
      </c>
    </row>
    <row r="219" spans="1:65" s="2" customFormat="1" ht="16.5" customHeight="1">
      <c r="A219" s="30"/>
      <c r="B219" s="138"/>
      <c r="C219" s="139" t="s">
        <v>292</v>
      </c>
      <c r="D219" s="139" t="s">
        <v>124</v>
      </c>
      <c r="E219" s="140" t="s">
        <v>293</v>
      </c>
      <c r="F219" s="141" t="s">
        <v>294</v>
      </c>
      <c r="G219" s="142" t="s">
        <v>175</v>
      </c>
      <c r="H219" s="143">
        <v>52.4</v>
      </c>
      <c r="I219" s="144">
        <v>0</v>
      </c>
      <c r="J219" s="144">
        <f>ROUND(I219*H219,2)</f>
        <v>0</v>
      </c>
      <c r="K219" s="145"/>
      <c r="L219" s="31"/>
      <c r="M219" s="146" t="s">
        <v>1</v>
      </c>
      <c r="N219" s="147" t="s">
        <v>38</v>
      </c>
      <c r="O219" s="148">
        <v>0</v>
      </c>
      <c r="P219" s="148">
        <f>O219*H219</f>
        <v>0</v>
      </c>
      <c r="Q219" s="148">
        <v>0</v>
      </c>
      <c r="R219" s="148">
        <f>Q219*H219</f>
        <v>0</v>
      </c>
      <c r="S219" s="148">
        <v>0</v>
      </c>
      <c r="T219" s="149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0" t="s">
        <v>232</v>
      </c>
      <c r="AT219" s="150" t="s">
        <v>124</v>
      </c>
      <c r="AU219" s="150" t="s">
        <v>83</v>
      </c>
      <c r="AY219" s="18" t="s">
        <v>121</v>
      </c>
      <c r="BE219" s="151">
        <f>IF(N219="základní",J219,0)</f>
        <v>0</v>
      </c>
      <c r="BF219" s="151">
        <f>IF(N219="snížená",J219,0)</f>
        <v>0</v>
      </c>
      <c r="BG219" s="151">
        <f>IF(N219="zákl. přenesená",J219,0)</f>
        <v>0</v>
      </c>
      <c r="BH219" s="151">
        <f>IF(N219="sníž. přenesená",J219,0)</f>
        <v>0</v>
      </c>
      <c r="BI219" s="151">
        <f>IF(N219="nulová",J219,0)</f>
        <v>0</v>
      </c>
      <c r="BJ219" s="18" t="s">
        <v>81</v>
      </c>
      <c r="BK219" s="151">
        <f>ROUND(I219*H219,2)</f>
        <v>0</v>
      </c>
      <c r="BL219" s="18" t="s">
        <v>232</v>
      </c>
      <c r="BM219" s="150" t="s">
        <v>295</v>
      </c>
    </row>
    <row r="220" spans="1:65" s="13" customFormat="1">
      <c r="B220" s="156"/>
      <c r="D220" s="157" t="s">
        <v>132</v>
      </c>
      <c r="E220" s="158" t="s">
        <v>1</v>
      </c>
      <c r="F220" s="159" t="s">
        <v>296</v>
      </c>
      <c r="H220" s="160">
        <v>52.4</v>
      </c>
      <c r="L220" s="156"/>
      <c r="M220" s="161"/>
      <c r="N220" s="162"/>
      <c r="O220" s="162"/>
      <c r="P220" s="162"/>
      <c r="Q220" s="162"/>
      <c r="R220" s="162"/>
      <c r="S220" s="162"/>
      <c r="T220" s="163"/>
      <c r="AT220" s="158" t="s">
        <v>132</v>
      </c>
      <c r="AU220" s="158" t="s">
        <v>83</v>
      </c>
      <c r="AV220" s="13" t="s">
        <v>83</v>
      </c>
      <c r="AW220" s="13" t="s">
        <v>29</v>
      </c>
      <c r="AX220" s="13" t="s">
        <v>73</v>
      </c>
      <c r="AY220" s="158" t="s">
        <v>121</v>
      </c>
    </row>
    <row r="221" spans="1:65" s="2" customFormat="1" ht="24.2" customHeight="1">
      <c r="A221" s="194"/>
      <c r="B221" s="138"/>
      <c r="C221" s="139">
        <v>27</v>
      </c>
      <c r="D221" s="139" t="s">
        <v>124</v>
      </c>
      <c r="E221" s="140" t="s">
        <v>410</v>
      </c>
      <c r="F221" s="141" t="s">
        <v>411</v>
      </c>
      <c r="G221" s="142" t="s">
        <v>175</v>
      </c>
      <c r="H221" s="143">
        <v>5.24</v>
      </c>
      <c r="I221" s="144">
        <v>0</v>
      </c>
      <c r="J221" s="144">
        <f>ROUND(I221*H221,2)</f>
        <v>0</v>
      </c>
      <c r="K221" s="145"/>
      <c r="L221" s="31"/>
      <c r="M221" s="146" t="s">
        <v>1</v>
      </c>
      <c r="N221" s="147" t="s">
        <v>38</v>
      </c>
      <c r="O221" s="148">
        <v>0.122</v>
      </c>
      <c r="P221" s="148">
        <f>O221*H221</f>
        <v>0.63927999999999996</v>
      </c>
      <c r="Q221" s="148">
        <v>0</v>
      </c>
      <c r="R221" s="148">
        <f>Q221*H221</f>
        <v>0</v>
      </c>
      <c r="S221" s="148">
        <v>2E-3</v>
      </c>
      <c r="T221" s="149">
        <f>S221*H221</f>
        <v>1.0480000000000001E-2</v>
      </c>
      <c r="U221" s="194"/>
      <c r="V221" s="194"/>
      <c r="W221" s="194"/>
      <c r="X221" s="194"/>
      <c r="Y221" s="194"/>
      <c r="Z221" s="194"/>
      <c r="AA221" s="194"/>
      <c r="AB221" s="194"/>
      <c r="AC221" s="194"/>
      <c r="AD221" s="194"/>
      <c r="AE221" s="194"/>
      <c r="AR221" s="150" t="s">
        <v>232</v>
      </c>
      <c r="AT221" s="150" t="s">
        <v>124</v>
      </c>
      <c r="AU221" s="150" t="s">
        <v>83</v>
      </c>
      <c r="AY221" s="18" t="s">
        <v>121</v>
      </c>
      <c r="BE221" s="151">
        <f>IF(N221="základní",J221,0)</f>
        <v>0</v>
      </c>
      <c r="BF221" s="151">
        <f>IF(N221="snížená",J221,0)</f>
        <v>0</v>
      </c>
      <c r="BG221" s="151">
        <f>IF(N221="zákl. přenesená",J221,0)</f>
        <v>0</v>
      </c>
      <c r="BH221" s="151">
        <f>IF(N221="sníž. přenesená",J221,0)</f>
        <v>0</v>
      </c>
      <c r="BI221" s="151">
        <f>IF(N221="nulová",J221,0)</f>
        <v>0</v>
      </c>
      <c r="BJ221" s="18" t="s">
        <v>81</v>
      </c>
      <c r="BK221" s="151">
        <f>ROUND(I221*H221,2)</f>
        <v>0</v>
      </c>
      <c r="BL221" s="18" t="s">
        <v>232</v>
      </c>
      <c r="BM221" s="150" t="s">
        <v>412</v>
      </c>
    </row>
    <row r="222" spans="1:65" s="2" customFormat="1" ht="24.2" customHeight="1">
      <c r="A222" s="194"/>
      <c r="B222" s="138"/>
      <c r="C222" s="139">
        <v>28</v>
      </c>
      <c r="D222" s="139" t="s">
        <v>124</v>
      </c>
      <c r="E222" s="140" t="s">
        <v>413</v>
      </c>
      <c r="F222" s="141" t="s">
        <v>414</v>
      </c>
      <c r="G222" s="142" t="s">
        <v>175</v>
      </c>
      <c r="H222" s="143">
        <v>10.5</v>
      </c>
      <c r="I222" s="144">
        <v>0</v>
      </c>
      <c r="J222" s="144">
        <f>ROUND(I222*H222,2)</f>
        <v>0</v>
      </c>
      <c r="K222" s="145"/>
      <c r="L222" s="31"/>
      <c r="M222" s="146" t="s">
        <v>1</v>
      </c>
      <c r="N222" s="147" t="s">
        <v>38</v>
      </c>
      <c r="O222" s="148">
        <v>0.122</v>
      </c>
      <c r="P222" s="148">
        <f>O222*H222</f>
        <v>1.2809999999999999</v>
      </c>
      <c r="Q222" s="148">
        <v>0</v>
      </c>
      <c r="R222" s="148">
        <f>Q222*H222</f>
        <v>0</v>
      </c>
      <c r="S222" s="148">
        <v>2E-3</v>
      </c>
      <c r="T222" s="149">
        <f>S222*H222</f>
        <v>2.1000000000000001E-2</v>
      </c>
      <c r="U222" s="194"/>
      <c r="V222" s="194"/>
      <c r="W222" s="194"/>
      <c r="X222" s="194"/>
      <c r="Y222" s="194"/>
      <c r="Z222" s="194"/>
      <c r="AA222" s="194"/>
      <c r="AB222" s="194"/>
      <c r="AC222" s="194"/>
      <c r="AD222" s="194"/>
      <c r="AE222" s="194"/>
      <c r="AR222" s="150" t="s">
        <v>232</v>
      </c>
      <c r="AT222" s="150" t="s">
        <v>124</v>
      </c>
      <c r="AU222" s="150" t="s">
        <v>83</v>
      </c>
      <c r="AY222" s="18" t="s">
        <v>121</v>
      </c>
      <c r="BE222" s="151">
        <f>IF(N222="základní",J222,0)</f>
        <v>0</v>
      </c>
      <c r="BF222" s="151">
        <f>IF(N222="snížená",J222,0)</f>
        <v>0</v>
      </c>
      <c r="BG222" s="151">
        <f>IF(N222="zákl. přenesená",J222,0)</f>
        <v>0</v>
      </c>
      <c r="BH222" s="151">
        <f>IF(N222="sníž. přenesená",J222,0)</f>
        <v>0</v>
      </c>
      <c r="BI222" s="151">
        <f>IF(N222="nulová",J222,0)</f>
        <v>0</v>
      </c>
      <c r="BJ222" s="18" t="s">
        <v>81</v>
      </c>
      <c r="BK222" s="151">
        <f>ROUND(I222*H222,2)</f>
        <v>0</v>
      </c>
      <c r="BL222" s="18" t="s">
        <v>232</v>
      </c>
      <c r="BM222" s="150" t="s">
        <v>412</v>
      </c>
    </row>
    <row r="223" spans="1:65" s="2" customFormat="1" ht="16.5" customHeight="1">
      <c r="B223" s="195"/>
      <c r="C223" s="139">
        <v>29</v>
      </c>
      <c r="D223" s="139" t="s">
        <v>124</v>
      </c>
      <c r="E223" s="140" t="s">
        <v>415</v>
      </c>
      <c r="F223" s="141" t="s">
        <v>416</v>
      </c>
      <c r="G223" s="142" t="s">
        <v>127</v>
      </c>
      <c r="H223" s="143">
        <v>4.4000000000000004</v>
      </c>
      <c r="I223" s="144">
        <v>0</v>
      </c>
      <c r="J223" s="144">
        <f>ROUND(I223*H223,2)</f>
        <v>0</v>
      </c>
      <c r="K223" s="196"/>
      <c r="L223" s="40"/>
      <c r="M223" s="146" t="s">
        <v>1</v>
      </c>
      <c r="N223" s="197" t="s">
        <v>38</v>
      </c>
      <c r="O223" s="198">
        <v>0.11799999999999999</v>
      </c>
      <c r="P223" s="198">
        <f>O223*H223</f>
        <v>0.51919999999999999</v>
      </c>
      <c r="Q223" s="198">
        <v>0</v>
      </c>
      <c r="R223" s="198">
        <f>Q223*H223</f>
        <v>0</v>
      </c>
      <c r="S223" s="198">
        <v>0</v>
      </c>
      <c r="T223" s="149">
        <f>S223*H223</f>
        <v>0</v>
      </c>
      <c r="AR223" s="150" t="s">
        <v>232</v>
      </c>
      <c r="AT223" s="150" t="s">
        <v>124</v>
      </c>
      <c r="AU223" s="150" t="s">
        <v>83</v>
      </c>
      <c r="AY223" s="199" t="s">
        <v>121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99" t="s">
        <v>81</v>
      </c>
      <c r="BK223" s="200">
        <f>ROUND(I223*H223,2)</f>
        <v>0</v>
      </c>
      <c r="BL223" s="199" t="s">
        <v>232</v>
      </c>
      <c r="BM223" s="150" t="s">
        <v>417</v>
      </c>
    </row>
    <row r="224" spans="1:65" s="2" customFormat="1" ht="36" customHeight="1">
      <c r="B224" s="195"/>
      <c r="C224" s="184">
        <v>30</v>
      </c>
      <c r="D224" s="184" t="s">
        <v>193</v>
      </c>
      <c r="E224" s="185" t="s">
        <v>418</v>
      </c>
      <c r="F224" s="186" t="s">
        <v>419</v>
      </c>
      <c r="G224" s="187" t="s">
        <v>127</v>
      </c>
      <c r="H224" s="188">
        <v>4.4000000000000004</v>
      </c>
      <c r="I224" s="189">
        <v>0</v>
      </c>
      <c r="J224" s="189">
        <f>ROUND(I224*H224,2)</f>
        <v>0</v>
      </c>
      <c r="K224" s="190"/>
      <c r="L224" s="191"/>
      <c r="M224" s="192" t="s">
        <v>1</v>
      </c>
      <c r="N224" s="201" t="s">
        <v>38</v>
      </c>
      <c r="O224" s="198">
        <v>0</v>
      </c>
      <c r="P224" s="198">
        <f>O224*H224</f>
        <v>0</v>
      </c>
      <c r="Q224" s="198">
        <v>0.44</v>
      </c>
      <c r="R224" s="198">
        <f>Q224*H224</f>
        <v>1.9360000000000002</v>
      </c>
      <c r="S224" s="198">
        <v>0</v>
      </c>
      <c r="T224" s="149">
        <f>S224*H224</f>
        <v>0</v>
      </c>
      <c r="AR224" s="150" t="s">
        <v>303</v>
      </c>
      <c r="AT224" s="150" t="s">
        <v>193</v>
      </c>
      <c r="AU224" s="150" t="s">
        <v>83</v>
      </c>
      <c r="AY224" s="199" t="s">
        <v>121</v>
      </c>
      <c r="BE224" s="200">
        <f>IF(N224="základní",J224,0)</f>
        <v>0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99" t="s">
        <v>81</v>
      </c>
      <c r="BK224" s="200">
        <f>ROUND(I224*H224,2)</f>
        <v>0</v>
      </c>
      <c r="BL224" s="199" t="s">
        <v>232</v>
      </c>
      <c r="BM224" s="150" t="s">
        <v>420</v>
      </c>
    </row>
    <row r="225" spans="1:65" s="2" customFormat="1" ht="24.2" customHeight="1">
      <c r="A225" s="30"/>
      <c r="B225" s="138"/>
      <c r="C225" s="139">
        <v>31</v>
      </c>
      <c r="D225" s="139" t="s">
        <v>124</v>
      </c>
      <c r="E225" s="140" t="s">
        <v>297</v>
      </c>
      <c r="F225" s="141" t="s">
        <v>298</v>
      </c>
      <c r="G225" s="142" t="s">
        <v>235</v>
      </c>
      <c r="H225" s="143">
        <v>2</v>
      </c>
      <c r="I225" s="144">
        <v>0</v>
      </c>
      <c r="J225" s="144">
        <f>ROUND(I225*H225,2)</f>
        <v>0</v>
      </c>
      <c r="K225" s="145"/>
      <c r="L225" s="31"/>
      <c r="M225" s="146" t="s">
        <v>1</v>
      </c>
      <c r="N225" s="147" t="s">
        <v>38</v>
      </c>
      <c r="O225" s="148">
        <v>1.8049999999999999</v>
      </c>
      <c r="P225" s="148">
        <f>O225*H225</f>
        <v>3.61</v>
      </c>
      <c r="Q225" s="148">
        <v>0</v>
      </c>
      <c r="R225" s="148">
        <f>Q225*H225</f>
        <v>0</v>
      </c>
      <c r="S225" s="148">
        <v>0</v>
      </c>
      <c r="T225" s="149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50" t="s">
        <v>232</v>
      </c>
      <c r="AT225" s="150" t="s">
        <v>124</v>
      </c>
      <c r="AU225" s="150" t="s">
        <v>83</v>
      </c>
      <c r="AY225" s="18" t="s">
        <v>121</v>
      </c>
      <c r="BE225" s="151">
        <f>IF(N225="základní",J225,0)</f>
        <v>0</v>
      </c>
      <c r="BF225" s="151">
        <f>IF(N225="snížená",J225,0)</f>
        <v>0</v>
      </c>
      <c r="BG225" s="151">
        <f>IF(N225="zákl. přenesená",J225,0)</f>
        <v>0</v>
      </c>
      <c r="BH225" s="151">
        <f>IF(N225="sníž. přenesená",J225,0)</f>
        <v>0</v>
      </c>
      <c r="BI225" s="151">
        <f>IF(N225="nulová",J225,0)</f>
        <v>0</v>
      </c>
      <c r="BJ225" s="18" t="s">
        <v>81</v>
      </c>
      <c r="BK225" s="151">
        <f>ROUND(I225*H225,2)</f>
        <v>0</v>
      </c>
      <c r="BL225" s="18" t="s">
        <v>232</v>
      </c>
      <c r="BM225" s="150" t="s">
        <v>299</v>
      </c>
    </row>
    <row r="226" spans="1:65" s="2" customFormat="1">
      <c r="A226" s="30"/>
      <c r="B226" s="31"/>
      <c r="C226" s="30"/>
      <c r="D226" s="152" t="s">
        <v>130</v>
      </c>
      <c r="E226" s="30"/>
      <c r="F226" s="153" t="s">
        <v>300</v>
      </c>
      <c r="G226" s="30"/>
      <c r="H226" s="30"/>
      <c r="I226" s="30"/>
      <c r="J226" s="30"/>
      <c r="K226" s="30"/>
      <c r="L226" s="31"/>
      <c r="M226" s="154"/>
      <c r="N226" s="155"/>
      <c r="O226" s="56"/>
      <c r="P226" s="56"/>
      <c r="Q226" s="56"/>
      <c r="R226" s="56"/>
      <c r="S226" s="56"/>
      <c r="T226" s="57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8" t="s">
        <v>130</v>
      </c>
      <c r="AU226" s="18" t="s">
        <v>83</v>
      </c>
    </row>
    <row r="227" spans="1:65" s="2" customFormat="1" ht="16.5" customHeight="1">
      <c r="A227" s="30"/>
      <c r="B227" s="138"/>
      <c r="C227" s="184">
        <v>32</v>
      </c>
      <c r="D227" s="184" t="s">
        <v>193</v>
      </c>
      <c r="E227" s="185" t="s">
        <v>301</v>
      </c>
      <c r="F227" s="186" t="s">
        <v>302</v>
      </c>
      <c r="G227" s="187" t="s">
        <v>235</v>
      </c>
      <c r="H227" s="188">
        <v>2</v>
      </c>
      <c r="I227" s="189">
        <v>0</v>
      </c>
      <c r="J227" s="189">
        <f>ROUND(I227*H227,2)</f>
        <v>0</v>
      </c>
      <c r="K227" s="190"/>
      <c r="L227" s="191"/>
      <c r="M227" s="192" t="s">
        <v>1</v>
      </c>
      <c r="N227" s="193" t="s">
        <v>38</v>
      </c>
      <c r="O227" s="148">
        <v>0</v>
      </c>
      <c r="P227" s="148">
        <f>O227*H227</f>
        <v>0</v>
      </c>
      <c r="Q227" s="148">
        <v>1.9E-2</v>
      </c>
      <c r="R227" s="148">
        <f>Q227*H227</f>
        <v>3.7999999999999999E-2</v>
      </c>
      <c r="S227" s="148">
        <v>0</v>
      </c>
      <c r="T227" s="149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0" t="s">
        <v>303</v>
      </c>
      <c r="AT227" s="150" t="s">
        <v>193</v>
      </c>
      <c r="AU227" s="150" t="s">
        <v>83</v>
      </c>
      <c r="AY227" s="18" t="s">
        <v>121</v>
      </c>
      <c r="BE227" s="151">
        <f>IF(N227="základní",J227,0)</f>
        <v>0</v>
      </c>
      <c r="BF227" s="151">
        <f>IF(N227="snížená",J227,0)</f>
        <v>0</v>
      </c>
      <c r="BG227" s="151">
        <f>IF(N227="zákl. přenesená",J227,0)</f>
        <v>0</v>
      </c>
      <c r="BH227" s="151">
        <f>IF(N227="sníž. přenesená",J227,0)</f>
        <v>0</v>
      </c>
      <c r="BI227" s="151">
        <f>IF(N227="nulová",J227,0)</f>
        <v>0</v>
      </c>
      <c r="BJ227" s="18" t="s">
        <v>81</v>
      </c>
      <c r="BK227" s="151">
        <f>ROUND(I227*H227,2)</f>
        <v>0</v>
      </c>
      <c r="BL227" s="18" t="s">
        <v>232</v>
      </c>
      <c r="BM227" s="150" t="s">
        <v>304</v>
      </c>
    </row>
    <row r="228" spans="1:65" s="2" customFormat="1" ht="24.2" customHeight="1">
      <c r="A228" s="30"/>
      <c r="B228" s="138"/>
      <c r="C228" s="139">
        <v>33</v>
      </c>
      <c r="D228" s="139" t="s">
        <v>124</v>
      </c>
      <c r="E228" s="140" t="s">
        <v>305</v>
      </c>
      <c r="F228" s="141" t="s">
        <v>306</v>
      </c>
      <c r="G228" s="142" t="s">
        <v>235</v>
      </c>
      <c r="H228" s="143">
        <v>2</v>
      </c>
      <c r="I228" s="144">
        <v>0</v>
      </c>
      <c r="J228" s="144">
        <f>ROUND(I228*H228,2)</f>
        <v>0</v>
      </c>
      <c r="K228" s="145"/>
      <c r="L228" s="31"/>
      <c r="M228" s="146" t="s">
        <v>1</v>
      </c>
      <c r="N228" s="147" t="s">
        <v>38</v>
      </c>
      <c r="O228" s="148">
        <v>2.9249999999999998</v>
      </c>
      <c r="P228" s="148">
        <f>O228*H228</f>
        <v>5.85</v>
      </c>
      <c r="Q228" s="148">
        <v>4.4999999999999999E-4</v>
      </c>
      <c r="R228" s="148">
        <f>Q228*H228</f>
        <v>8.9999999999999998E-4</v>
      </c>
      <c r="S228" s="148">
        <v>0</v>
      </c>
      <c r="T228" s="149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0" t="s">
        <v>232</v>
      </c>
      <c r="AT228" s="150" t="s">
        <v>124</v>
      </c>
      <c r="AU228" s="150" t="s">
        <v>83</v>
      </c>
      <c r="AY228" s="18" t="s">
        <v>121</v>
      </c>
      <c r="BE228" s="151">
        <f>IF(N228="základní",J228,0)</f>
        <v>0</v>
      </c>
      <c r="BF228" s="151">
        <f>IF(N228="snížená",J228,0)</f>
        <v>0</v>
      </c>
      <c r="BG228" s="151">
        <f>IF(N228="zákl. přenesená",J228,0)</f>
        <v>0</v>
      </c>
      <c r="BH228" s="151">
        <f>IF(N228="sníž. přenesená",J228,0)</f>
        <v>0</v>
      </c>
      <c r="BI228" s="151">
        <f>IF(N228="nulová",J228,0)</f>
        <v>0</v>
      </c>
      <c r="BJ228" s="18" t="s">
        <v>81</v>
      </c>
      <c r="BK228" s="151">
        <f>ROUND(I228*H228,2)</f>
        <v>0</v>
      </c>
      <c r="BL228" s="18" t="s">
        <v>232</v>
      </c>
      <c r="BM228" s="150" t="s">
        <v>307</v>
      </c>
    </row>
    <row r="229" spans="1:65" s="2" customFormat="1">
      <c r="A229" s="30"/>
      <c r="B229" s="31"/>
      <c r="C229" s="30"/>
      <c r="D229" s="152" t="s">
        <v>130</v>
      </c>
      <c r="E229" s="30"/>
      <c r="F229" s="153" t="s">
        <v>308</v>
      </c>
      <c r="G229" s="30"/>
      <c r="H229" s="30"/>
      <c r="I229" s="30"/>
      <c r="J229" s="30"/>
      <c r="K229" s="30"/>
      <c r="L229" s="31"/>
      <c r="M229" s="154"/>
      <c r="N229" s="155"/>
      <c r="O229" s="56"/>
      <c r="P229" s="56"/>
      <c r="Q229" s="56"/>
      <c r="R229" s="56"/>
      <c r="S229" s="56"/>
      <c r="T229" s="57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8" t="s">
        <v>130</v>
      </c>
      <c r="AU229" s="18" t="s">
        <v>83</v>
      </c>
    </row>
    <row r="230" spans="1:65" s="2" customFormat="1" ht="37.9" customHeight="1">
      <c r="A230" s="30"/>
      <c r="B230" s="138"/>
      <c r="C230" s="184">
        <v>34</v>
      </c>
      <c r="D230" s="184" t="s">
        <v>193</v>
      </c>
      <c r="E230" s="185" t="s">
        <v>309</v>
      </c>
      <c r="F230" s="186" t="s">
        <v>310</v>
      </c>
      <c r="G230" s="187" t="s">
        <v>235</v>
      </c>
      <c r="H230" s="188">
        <v>2</v>
      </c>
      <c r="I230" s="189">
        <v>0</v>
      </c>
      <c r="J230" s="189">
        <f>ROUND(I230*H230,2)</f>
        <v>0</v>
      </c>
      <c r="K230" s="190"/>
      <c r="L230" s="191"/>
      <c r="M230" s="192" t="s">
        <v>1</v>
      </c>
      <c r="N230" s="193" t="s">
        <v>38</v>
      </c>
      <c r="O230" s="148">
        <v>0</v>
      </c>
      <c r="P230" s="148">
        <f>O230*H230</f>
        <v>0</v>
      </c>
      <c r="Q230" s="148">
        <v>1.6E-2</v>
      </c>
      <c r="R230" s="148">
        <f>Q230*H230</f>
        <v>3.2000000000000001E-2</v>
      </c>
      <c r="S230" s="148">
        <v>0</v>
      </c>
      <c r="T230" s="149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0" t="s">
        <v>303</v>
      </c>
      <c r="AT230" s="150" t="s">
        <v>193</v>
      </c>
      <c r="AU230" s="150" t="s">
        <v>83</v>
      </c>
      <c r="AY230" s="18" t="s">
        <v>121</v>
      </c>
      <c r="BE230" s="151">
        <f>IF(N230="základní",J230,0)</f>
        <v>0</v>
      </c>
      <c r="BF230" s="151">
        <f>IF(N230="snížená",J230,0)</f>
        <v>0</v>
      </c>
      <c r="BG230" s="151">
        <f>IF(N230="zákl. přenesená",J230,0)</f>
        <v>0</v>
      </c>
      <c r="BH230" s="151">
        <f>IF(N230="sníž. přenesená",J230,0)</f>
        <v>0</v>
      </c>
      <c r="BI230" s="151">
        <f>IF(N230="nulová",J230,0)</f>
        <v>0</v>
      </c>
      <c r="BJ230" s="18" t="s">
        <v>81</v>
      </c>
      <c r="BK230" s="151">
        <f>ROUND(I230*H230,2)</f>
        <v>0</v>
      </c>
      <c r="BL230" s="18" t="s">
        <v>232</v>
      </c>
      <c r="BM230" s="150" t="s">
        <v>311</v>
      </c>
    </row>
    <row r="231" spans="1:65" s="2" customFormat="1" ht="21.75" customHeight="1">
      <c r="A231" s="30"/>
      <c r="B231" s="138"/>
      <c r="C231" s="139">
        <v>35</v>
      </c>
      <c r="D231" s="139" t="s">
        <v>124</v>
      </c>
      <c r="E231" s="140" t="s">
        <v>312</v>
      </c>
      <c r="F231" s="141" t="s">
        <v>313</v>
      </c>
      <c r="G231" s="142" t="s">
        <v>235</v>
      </c>
      <c r="H231" s="143">
        <v>2</v>
      </c>
      <c r="I231" s="144">
        <v>0</v>
      </c>
      <c r="J231" s="144">
        <f>ROUND(I231*H231,2)</f>
        <v>0</v>
      </c>
      <c r="K231" s="145"/>
      <c r="L231" s="31"/>
      <c r="M231" s="146" t="s">
        <v>1</v>
      </c>
      <c r="N231" s="147" t="s">
        <v>38</v>
      </c>
      <c r="O231" s="148">
        <v>0</v>
      </c>
      <c r="P231" s="148">
        <f>O231*H231</f>
        <v>0</v>
      </c>
      <c r="Q231" s="148">
        <v>0</v>
      </c>
      <c r="R231" s="148">
        <f>Q231*H231</f>
        <v>0</v>
      </c>
      <c r="S231" s="148">
        <v>0</v>
      </c>
      <c r="T231" s="149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0" t="s">
        <v>232</v>
      </c>
      <c r="AT231" s="150" t="s">
        <v>124</v>
      </c>
      <c r="AU231" s="150" t="s">
        <v>83</v>
      </c>
      <c r="AY231" s="18" t="s">
        <v>121</v>
      </c>
      <c r="BE231" s="151">
        <f>IF(N231="základní",J231,0)</f>
        <v>0</v>
      </c>
      <c r="BF231" s="151">
        <f>IF(N231="snížená",J231,0)</f>
        <v>0</v>
      </c>
      <c r="BG231" s="151">
        <f>IF(N231="zákl. přenesená",J231,0)</f>
        <v>0</v>
      </c>
      <c r="BH231" s="151">
        <f>IF(N231="sníž. přenesená",J231,0)</f>
        <v>0</v>
      </c>
      <c r="BI231" s="151">
        <f>IF(N231="nulová",J231,0)</f>
        <v>0</v>
      </c>
      <c r="BJ231" s="18" t="s">
        <v>81</v>
      </c>
      <c r="BK231" s="151">
        <f>ROUND(I231*H231,2)</f>
        <v>0</v>
      </c>
      <c r="BL231" s="18" t="s">
        <v>232</v>
      </c>
      <c r="BM231" s="150" t="s">
        <v>314</v>
      </c>
    </row>
    <row r="232" spans="1:65" s="2" customFormat="1" ht="16.5" customHeight="1">
      <c r="A232" s="30"/>
      <c r="B232" s="138"/>
      <c r="C232" s="139">
        <v>36</v>
      </c>
      <c r="D232" s="139" t="s">
        <v>124</v>
      </c>
      <c r="E232" s="140" t="s">
        <v>315</v>
      </c>
      <c r="F232" s="141" t="s">
        <v>316</v>
      </c>
      <c r="G232" s="142" t="s">
        <v>235</v>
      </c>
      <c r="H232" s="143">
        <v>2</v>
      </c>
      <c r="I232" s="144">
        <v>0</v>
      </c>
      <c r="J232" s="144">
        <f>ROUND(I232*H232,2)</f>
        <v>0</v>
      </c>
      <c r="K232" s="145"/>
      <c r="L232" s="31"/>
      <c r="M232" s="146" t="s">
        <v>1</v>
      </c>
      <c r="N232" s="147" t="s">
        <v>38</v>
      </c>
      <c r="O232" s="148">
        <v>0</v>
      </c>
      <c r="P232" s="148">
        <f>O232*H232</f>
        <v>0</v>
      </c>
      <c r="Q232" s="148">
        <v>0</v>
      </c>
      <c r="R232" s="148">
        <f>Q232*H232</f>
        <v>0</v>
      </c>
      <c r="S232" s="148">
        <v>0</v>
      </c>
      <c r="T232" s="149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50" t="s">
        <v>232</v>
      </c>
      <c r="AT232" s="150" t="s">
        <v>124</v>
      </c>
      <c r="AU232" s="150" t="s">
        <v>83</v>
      </c>
      <c r="AY232" s="18" t="s">
        <v>121</v>
      </c>
      <c r="BE232" s="151">
        <f>IF(N232="základní",J232,0)</f>
        <v>0</v>
      </c>
      <c r="BF232" s="151">
        <f>IF(N232="snížená",J232,0)</f>
        <v>0</v>
      </c>
      <c r="BG232" s="151">
        <f>IF(N232="zákl. přenesená",J232,0)</f>
        <v>0</v>
      </c>
      <c r="BH232" s="151">
        <f>IF(N232="sníž. přenesená",J232,0)</f>
        <v>0</v>
      </c>
      <c r="BI232" s="151">
        <f>IF(N232="nulová",J232,0)</f>
        <v>0</v>
      </c>
      <c r="BJ232" s="18" t="s">
        <v>81</v>
      </c>
      <c r="BK232" s="151">
        <f>ROUND(I232*H232,2)</f>
        <v>0</v>
      </c>
      <c r="BL232" s="18" t="s">
        <v>232</v>
      </c>
      <c r="BM232" s="150" t="s">
        <v>317</v>
      </c>
    </row>
    <row r="233" spans="1:65" s="2" customFormat="1" ht="24.2" customHeight="1">
      <c r="A233" s="30"/>
      <c r="B233" s="138"/>
      <c r="C233" s="139">
        <v>37</v>
      </c>
      <c r="D233" s="139" t="s">
        <v>124</v>
      </c>
      <c r="E233" s="140" t="s">
        <v>318</v>
      </c>
      <c r="F233" s="141" t="s">
        <v>319</v>
      </c>
      <c r="G233" s="142" t="s">
        <v>253</v>
      </c>
      <c r="H233" s="143">
        <v>0.1</v>
      </c>
      <c r="I233" s="144">
        <v>0</v>
      </c>
      <c r="J233" s="144">
        <f>ROUND(I233*H233,2)</f>
        <v>0</v>
      </c>
      <c r="K233" s="145"/>
      <c r="L233" s="31"/>
      <c r="M233" s="146" t="s">
        <v>1</v>
      </c>
      <c r="N233" s="147" t="s">
        <v>38</v>
      </c>
      <c r="O233" s="148">
        <v>6.2140000000000004</v>
      </c>
      <c r="P233" s="148">
        <f>O233*H233</f>
        <v>0.62140000000000006</v>
      </c>
      <c r="Q233" s="148">
        <v>0</v>
      </c>
      <c r="R233" s="148">
        <f>Q233*H233</f>
        <v>0</v>
      </c>
      <c r="S233" s="148">
        <v>0</v>
      </c>
      <c r="T233" s="149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50" t="s">
        <v>232</v>
      </c>
      <c r="AT233" s="150" t="s">
        <v>124</v>
      </c>
      <c r="AU233" s="150" t="s">
        <v>83</v>
      </c>
      <c r="AY233" s="18" t="s">
        <v>121</v>
      </c>
      <c r="BE233" s="151">
        <f>IF(N233="základní",J233,0)</f>
        <v>0</v>
      </c>
      <c r="BF233" s="151">
        <f>IF(N233="snížená",J233,0)</f>
        <v>0</v>
      </c>
      <c r="BG233" s="151">
        <f>IF(N233="zákl. přenesená",J233,0)</f>
        <v>0</v>
      </c>
      <c r="BH233" s="151">
        <f>IF(N233="sníž. přenesená",J233,0)</f>
        <v>0</v>
      </c>
      <c r="BI233" s="151">
        <f>IF(N233="nulová",J233,0)</f>
        <v>0</v>
      </c>
      <c r="BJ233" s="18" t="s">
        <v>81</v>
      </c>
      <c r="BK233" s="151">
        <f>ROUND(I233*H233,2)</f>
        <v>0</v>
      </c>
      <c r="BL233" s="18" t="s">
        <v>232</v>
      </c>
      <c r="BM233" s="150" t="s">
        <v>320</v>
      </c>
    </row>
    <row r="234" spans="1:65" s="2" customFormat="1">
      <c r="A234" s="30"/>
      <c r="B234" s="31"/>
      <c r="C234" s="30"/>
      <c r="D234" s="152" t="s">
        <v>130</v>
      </c>
      <c r="E234" s="30"/>
      <c r="F234" s="153" t="s">
        <v>321</v>
      </c>
      <c r="G234" s="30"/>
      <c r="H234" s="30"/>
      <c r="I234" s="30"/>
      <c r="J234" s="30"/>
      <c r="K234" s="30"/>
      <c r="L234" s="31"/>
      <c r="M234" s="154"/>
      <c r="N234" s="155"/>
      <c r="O234" s="56"/>
      <c r="P234" s="56"/>
      <c r="Q234" s="56"/>
      <c r="R234" s="56"/>
      <c r="S234" s="56"/>
      <c r="T234" s="57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8" t="s">
        <v>130</v>
      </c>
      <c r="AU234" s="18" t="s">
        <v>83</v>
      </c>
    </row>
    <row r="235" spans="1:65" s="12" customFormat="1" ht="22.9" customHeight="1">
      <c r="B235" s="126"/>
      <c r="D235" s="127" t="s">
        <v>72</v>
      </c>
      <c r="E235" s="136" t="s">
        <v>322</v>
      </c>
      <c r="F235" s="136" t="s">
        <v>323</v>
      </c>
      <c r="J235" s="137">
        <f>BK235</f>
        <v>0</v>
      </c>
      <c r="L235" s="126"/>
      <c r="M235" s="130"/>
      <c r="N235" s="131"/>
      <c r="O235" s="131"/>
      <c r="P235" s="132">
        <f>SUM(P236:P248)</f>
        <v>6.4108800000000006</v>
      </c>
      <c r="Q235" s="131"/>
      <c r="R235" s="132">
        <f>SUM(R236:R248)</f>
        <v>0.15192450000000002</v>
      </c>
      <c r="S235" s="131"/>
      <c r="T235" s="133">
        <f>SUM(T236:T248)</f>
        <v>0</v>
      </c>
      <c r="AR235" s="127" t="s">
        <v>83</v>
      </c>
      <c r="AT235" s="134" t="s">
        <v>72</v>
      </c>
      <c r="AU235" s="134" t="s">
        <v>81</v>
      </c>
      <c r="AY235" s="127" t="s">
        <v>121</v>
      </c>
      <c r="BK235" s="135">
        <f>SUM(BK236:BK248)</f>
        <v>0</v>
      </c>
    </row>
    <row r="236" spans="1:65" s="2" customFormat="1" ht="24.2" customHeight="1">
      <c r="A236" s="30"/>
      <c r="B236" s="138"/>
      <c r="C236" s="139">
        <v>38</v>
      </c>
      <c r="D236" s="139" t="s">
        <v>124</v>
      </c>
      <c r="E236" s="140" t="s">
        <v>324</v>
      </c>
      <c r="F236" s="141" t="s">
        <v>325</v>
      </c>
      <c r="G236" s="142" t="s">
        <v>127</v>
      </c>
      <c r="H236" s="143">
        <v>33.39</v>
      </c>
      <c r="I236" s="144">
        <v>0</v>
      </c>
      <c r="J236" s="144">
        <f>ROUND(I236*H236,2)</f>
        <v>0</v>
      </c>
      <c r="K236" s="145"/>
      <c r="L236" s="31"/>
      <c r="M236" s="146" t="s">
        <v>1</v>
      </c>
      <c r="N236" s="147" t="s">
        <v>38</v>
      </c>
      <c r="O236" s="148">
        <v>0.192</v>
      </c>
      <c r="P236" s="148">
        <f>O236*H236</f>
        <v>6.4108800000000006</v>
      </c>
      <c r="Q236" s="148">
        <v>4.5500000000000002E-3</v>
      </c>
      <c r="R236" s="148">
        <f>Q236*H236</f>
        <v>0.15192450000000002</v>
      </c>
      <c r="S236" s="148">
        <v>0</v>
      </c>
      <c r="T236" s="149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50" t="s">
        <v>232</v>
      </c>
      <c r="AT236" s="150" t="s">
        <v>124</v>
      </c>
      <c r="AU236" s="150" t="s">
        <v>83</v>
      </c>
      <c r="AY236" s="18" t="s">
        <v>121</v>
      </c>
      <c r="BE236" s="151">
        <f>IF(N236="základní",J236,0)</f>
        <v>0</v>
      </c>
      <c r="BF236" s="151">
        <f>IF(N236="snížená",J236,0)</f>
        <v>0</v>
      </c>
      <c r="BG236" s="151">
        <f>IF(N236="zákl. přenesená",J236,0)</f>
        <v>0</v>
      </c>
      <c r="BH236" s="151">
        <f>IF(N236="sníž. přenesená",J236,0)</f>
        <v>0</v>
      </c>
      <c r="BI236" s="151">
        <f>IF(N236="nulová",J236,0)</f>
        <v>0</v>
      </c>
      <c r="BJ236" s="18" t="s">
        <v>81</v>
      </c>
      <c r="BK236" s="151">
        <f>ROUND(I236*H236,2)</f>
        <v>0</v>
      </c>
      <c r="BL236" s="18" t="s">
        <v>232</v>
      </c>
      <c r="BM236" s="150" t="s">
        <v>326</v>
      </c>
    </row>
    <row r="237" spans="1:65" s="2" customFormat="1">
      <c r="A237" s="30"/>
      <c r="B237" s="31"/>
      <c r="C237" s="30"/>
      <c r="D237" s="152" t="s">
        <v>130</v>
      </c>
      <c r="E237" s="30"/>
      <c r="F237" s="153" t="s">
        <v>327</v>
      </c>
      <c r="G237" s="30"/>
      <c r="H237" s="30"/>
      <c r="I237" s="30"/>
      <c r="J237" s="30"/>
      <c r="K237" s="30"/>
      <c r="L237" s="31"/>
      <c r="M237" s="154"/>
      <c r="N237" s="155"/>
      <c r="O237" s="56"/>
      <c r="P237" s="56"/>
      <c r="Q237" s="56"/>
      <c r="R237" s="56"/>
      <c r="S237" s="56"/>
      <c r="T237" s="57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8" t="s">
        <v>130</v>
      </c>
      <c r="AU237" s="18" t="s">
        <v>83</v>
      </c>
    </row>
    <row r="238" spans="1:65" s="2" customFormat="1" ht="16.5" customHeight="1">
      <c r="A238" s="30"/>
      <c r="B238" s="138"/>
      <c r="C238" s="139">
        <v>39</v>
      </c>
      <c r="D238" s="139" t="s">
        <v>124</v>
      </c>
      <c r="E238" s="140" t="s">
        <v>328</v>
      </c>
      <c r="F238" s="141" t="s">
        <v>329</v>
      </c>
      <c r="G238" s="142" t="s">
        <v>127</v>
      </c>
      <c r="H238" s="143">
        <v>33.39</v>
      </c>
      <c r="I238" s="144">
        <v>0</v>
      </c>
      <c r="J238" s="144">
        <f>ROUND(I238*H238,2)</f>
        <v>0</v>
      </c>
      <c r="K238" s="145"/>
      <c r="L238" s="31"/>
      <c r="M238" s="146" t="s">
        <v>1</v>
      </c>
      <c r="N238" s="147" t="s">
        <v>38</v>
      </c>
      <c r="O238" s="148">
        <v>0</v>
      </c>
      <c r="P238" s="148">
        <f>O238*H238</f>
        <v>0</v>
      </c>
      <c r="Q238" s="148">
        <v>0</v>
      </c>
      <c r="R238" s="148">
        <f>Q238*H238</f>
        <v>0</v>
      </c>
      <c r="S238" s="148">
        <v>0</v>
      </c>
      <c r="T238" s="149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50" t="s">
        <v>232</v>
      </c>
      <c r="AT238" s="150" t="s">
        <v>124</v>
      </c>
      <c r="AU238" s="150" t="s">
        <v>83</v>
      </c>
      <c r="AY238" s="18" t="s">
        <v>121</v>
      </c>
      <c r="BE238" s="151">
        <f>IF(N238="základní",J238,0)</f>
        <v>0</v>
      </c>
      <c r="BF238" s="151">
        <f>IF(N238="snížená",J238,0)</f>
        <v>0</v>
      </c>
      <c r="BG238" s="151">
        <f>IF(N238="zákl. přenesená",J238,0)</f>
        <v>0</v>
      </c>
      <c r="BH238" s="151">
        <f>IF(N238="sníž. přenesená",J238,0)</f>
        <v>0</v>
      </c>
      <c r="BI238" s="151">
        <f>IF(N238="nulová",J238,0)</f>
        <v>0</v>
      </c>
      <c r="BJ238" s="18" t="s">
        <v>81</v>
      </c>
      <c r="BK238" s="151">
        <f>ROUND(I238*H238,2)</f>
        <v>0</v>
      </c>
      <c r="BL238" s="18" t="s">
        <v>232</v>
      </c>
      <c r="BM238" s="150" t="s">
        <v>330</v>
      </c>
    </row>
    <row r="239" spans="1:65" s="2" customFormat="1" ht="21.75" customHeight="1">
      <c r="A239" s="30"/>
      <c r="B239" s="138"/>
      <c r="C239" s="139">
        <v>40</v>
      </c>
      <c r="D239" s="139" t="s">
        <v>124</v>
      </c>
      <c r="E239" s="140" t="s">
        <v>331</v>
      </c>
      <c r="F239" s="141" t="s">
        <v>332</v>
      </c>
      <c r="G239" s="142" t="s">
        <v>127</v>
      </c>
      <c r="H239" s="143">
        <v>33.39</v>
      </c>
      <c r="I239" s="144">
        <v>0</v>
      </c>
      <c r="J239" s="144">
        <f>ROUND(I239*H239,2)</f>
        <v>0</v>
      </c>
      <c r="K239" s="145"/>
      <c r="L239" s="31"/>
      <c r="M239" s="146" t="s">
        <v>1</v>
      </c>
      <c r="N239" s="147" t="s">
        <v>38</v>
      </c>
      <c r="O239" s="148">
        <v>0</v>
      </c>
      <c r="P239" s="148">
        <f>O239*H239</f>
        <v>0</v>
      </c>
      <c r="Q239" s="148">
        <v>0</v>
      </c>
      <c r="R239" s="148">
        <f>Q239*H239</f>
        <v>0</v>
      </c>
      <c r="S239" s="148">
        <v>0</v>
      </c>
      <c r="T239" s="149">
        <f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0" t="s">
        <v>232</v>
      </c>
      <c r="AT239" s="150" t="s">
        <v>124</v>
      </c>
      <c r="AU239" s="150" t="s">
        <v>83</v>
      </c>
      <c r="AY239" s="18" t="s">
        <v>121</v>
      </c>
      <c r="BE239" s="151">
        <f>IF(N239="základní",J239,0)</f>
        <v>0</v>
      </c>
      <c r="BF239" s="151">
        <f>IF(N239="snížená",J239,0)</f>
        <v>0</v>
      </c>
      <c r="BG239" s="151">
        <f>IF(N239="zákl. přenesená",J239,0)</f>
        <v>0</v>
      </c>
      <c r="BH239" s="151">
        <f>IF(N239="sníž. přenesená",J239,0)</f>
        <v>0</v>
      </c>
      <c r="BI239" s="151">
        <f>IF(N239="nulová",J239,0)</f>
        <v>0</v>
      </c>
      <c r="BJ239" s="18" t="s">
        <v>81</v>
      </c>
      <c r="BK239" s="151">
        <f>ROUND(I239*H239,2)</f>
        <v>0</v>
      </c>
      <c r="BL239" s="18" t="s">
        <v>232</v>
      </c>
      <c r="BM239" s="150" t="s">
        <v>333</v>
      </c>
    </row>
    <row r="240" spans="1:65" s="2" customFormat="1" ht="16.5" customHeight="1">
      <c r="A240" s="30"/>
      <c r="B240" s="138"/>
      <c r="C240" s="139">
        <v>41</v>
      </c>
      <c r="D240" s="139" t="s">
        <v>124</v>
      </c>
      <c r="E240" s="140" t="s">
        <v>334</v>
      </c>
      <c r="F240" s="141" t="s">
        <v>335</v>
      </c>
      <c r="G240" s="142" t="s">
        <v>127</v>
      </c>
      <c r="H240" s="143">
        <v>33.39</v>
      </c>
      <c r="I240" s="144">
        <v>0</v>
      </c>
      <c r="J240" s="144">
        <f>ROUND(I240*H240,2)</f>
        <v>0</v>
      </c>
      <c r="K240" s="145"/>
      <c r="L240" s="31"/>
      <c r="M240" s="146" t="s">
        <v>1</v>
      </c>
      <c r="N240" s="147" t="s">
        <v>38</v>
      </c>
      <c r="O240" s="148">
        <v>0</v>
      </c>
      <c r="P240" s="148">
        <f>O240*H240</f>
        <v>0</v>
      </c>
      <c r="Q240" s="148">
        <v>0</v>
      </c>
      <c r="R240" s="148">
        <f>Q240*H240</f>
        <v>0</v>
      </c>
      <c r="S240" s="148">
        <v>0</v>
      </c>
      <c r="T240" s="149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0" t="s">
        <v>232</v>
      </c>
      <c r="AT240" s="150" t="s">
        <v>124</v>
      </c>
      <c r="AU240" s="150" t="s">
        <v>83</v>
      </c>
      <c r="AY240" s="18" t="s">
        <v>121</v>
      </c>
      <c r="BE240" s="151">
        <f>IF(N240="základní",J240,0)</f>
        <v>0</v>
      </c>
      <c r="BF240" s="151">
        <f>IF(N240="snížená",J240,0)</f>
        <v>0</v>
      </c>
      <c r="BG240" s="151">
        <f>IF(N240="zákl. přenesená",J240,0)</f>
        <v>0</v>
      </c>
      <c r="BH240" s="151">
        <f>IF(N240="sníž. přenesená",J240,0)</f>
        <v>0</v>
      </c>
      <c r="BI240" s="151">
        <f>IF(N240="nulová",J240,0)</f>
        <v>0</v>
      </c>
      <c r="BJ240" s="18" t="s">
        <v>81</v>
      </c>
      <c r="BK240" s="151">
        <f>ROUND(I240*H240,2)</f>
        <v>0</v>
      </c>
      <c r="BL240" s="18" t="s">
        <v>232</v>
      </c>
      <c r="BM240" s="150" t="s">
        <v>336</v>
      </c>
    </row>
    <row r="241" spans="1:65" s="2" customFormat="1" ht="21.75" customHeight="1">
      <c r="A241" s="30"/>
      <c r="B241" s="138"/>
      <c r="C241" s="184">
        <v>42</v>
      </c>
      <c r="D241" s="184" t="s">
        <v>193</v>
      </c>
      <c r="E241" s="185" t="s">
        <v>337</v>
      </c>
      <c r="F241" s="186" t="s">
        <v>338</v>
      </c>
      <c r="G241" s="187" t="s">
        <v>127</v>
      </c>
      <c r="H241" s="188">
        <v>35</v>
      </c>
      <c r="I241" s="189">
        <v>0</v>
      </c>
      <c r="J241" s="189">
        <f>ROUND(I241*H241,2)</f>
        <v>0</v>
      </c>
      <c r="K241" s="190"/>
      <c r="L241" s="191"/>
      <c r="M241" s="192" t="s">
        <v>1</v>
      </c>
      <c r="N241" s="193" t="s">
        <v>38</v>
      </c>
      <c r="O241" s="148">
        <v>0</v>
      </c>
      <c r="P241" s="148">
        <f>O241*H241</f>
        <v>0</v>
      </c>
      <c r="Q241" s="148">
        <v>0</v>
      </c>
      <c r="R241" s="148">
        <f>Q241*H241</f>
        <v>0</v>
      </c>
      <c r="S241" s="148">
        <v>0</v>
      </c>
      <c r="T241" s="149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0" t="s">
        <v>303</v>
      </c>
      <c r="AT241" s="150" t="s">
        <v>193</v>
      </c>
      <c r="AU241" s="150" t="s">
        <v>83</v>
      </c>
      <c r="AY241" s="18" t="s">
        <v>121</v>
      </c>
      <c r="BE241" s="151">
        <f>IF(N241="základní",J241,0)</f>
        <v>0</v>
      </c>
      <c r="BF241" s="151">
        <f>IF(N241="snížená",J241,0)</f>
        <v>0</v>
      </c>
      <c r="BG241" s="151">
        <f>IF(N241="zákl. přenesená",J241,0)</f>
        <v>0</v>
      </c>
      <c r="BH241" s="151">
        <f>IF(N241="sníž. přenesená",J241,0)</f>
        <v>0</v>
      </c>
      <c r="BI241" s="151">
        <f>IF(N241="nulová",J241,0)</f>
        <v>0</v>
      </c>
      <c r="BJ241" s="18" t="s">
        <v>81</v>
      </c>
      <c r="BK241" s="151">
        <f>ROUND(I241*H241,2)</f>
        <v>0</v>
      </c>
      <c r="BL241" s="18" t="s">
        <v>232</v>
      </c>
      <c r="BM241" s="150" t="s">
        <v>339</v>
      </c>
    </row>
    <row r="242" spans="1:65" s="2" customFormat="1" ht="21.75" customHeight="1">
      <c r="A242" s="30"/>
      <c r="B242" s="138"/>
      <c r="C242" s="139">
        <v>43</v>
      </c>
      <c r="D242" s="139" t="s">
        <v>124</v>
      </c>
      <c r="E242" s="140" t="s">
        <v>340</v>
      </c>
      <c r="F242" s="141" t="s">
        <v>341</v>
      </c>
      <c r="G242" s="142" t="s">
        <v>175</v>
      </c>
      <c r="H242" s="143">
        <v>29.68</v>
      </c>
      <c r="I242" s="144">
        <v>0</v>
      </c>
      <c r="J242" s="144">
        <f>ROUND(I242*H242,2)</f>
        <v>0</v>
      </c>
      <c r="K242" s="145"/>
      <c r="L242" s="31"/>
      <c r="M242" s="146" t="s">
        <v>1</v>
      </c>
      <c r="N242" s="147" t="s">
        <v>38</v>
      </c>
      <c r="O242" s="148">
        <v>0</v>
      </c>
      <c r="P242" s="148">
        <f>O242*H242</f>
        <v>0</v>
      </c>
      <c r="Q242" s="148">
        <v>0</v>
      </c>
      <c r="R242" s="148">
        <f>Q242*H242</f>
        <v>0</v>
      </c>
      <c r="S242" s="148">
        <v>0</v>
      </c>
      <c r="T242" s="149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0" t="s">
        <v>232</v>
      </c>
      <c r="AT242" s="150" t="s">
        <v>124</v>
      </c>
      <c r="AU242" s="150" t="s">
        <v>83</v>
      </c>
      <c r="AY242" s="18" t="s">
        <v>121</v>
      </c>
      <c r="BE242" s="151">
        <f>IF(N242="základní",J242,0)</f>
        <v>0</v>
      </c>
      <c r="BF242" s="151">
        <f>IF(N242="snížená",J242,0)</f>
        <v>0</v>
      </c>
      <c r="BG242" s="151">
        <f>IF(N242="zákl. přenesená",J242,0)</f>
        <v>0</v>
      </c>
      <c r="BH242" s="151">
        <f>IF(N242="sníž. přenesená",J242,0)</f>
        <v>0</v>
      </c>
      <c r="BI242" s="151">
        <f>IF(N242="nulová",J242,0)</f>
        <v>0</v>
      </c>
      <c r="BJ242" s="18" t="s">
        <v>81</v>
      </c>
      <c r="BK242" s="151">
        <f>ROUND(I242*H242,2)</f>
        <v>0</v>
      </c>
      <c r="BL242" s="18" t="s">
        <v>232</v>
      </c>
      <c r="BM242" s="150" t="s">
        <v>342</v>
      </c>
    </row>
    <row r="243" spans="1:65" s="13" customFormat="1">
      <c r="B243" s="156"/>
      <c r="D243" s="157" t="s">
        <v>132</v>
      </c>
      <c r="E243" s="158" t="s">
        <v>1</v>
      </c>
      <c r="F243" s="159" t="s">
        <v>343</v>
      </c>
      <c r="H243" s="160">
        <v>34.479999999999997</v>
      </c>
      <c r="L243" s="156"/>
      <c r="M243" s="161"/>
      <c r="N243" s="162"/>
      <c r="O243" s="162"/>
      <c r="P243" s="162"/>
      <c r="Q243" s="162"/>
      <c r="R243" s="162"/>
      <c r="S243" s="162"/>
      <c r="T243" s="163"/>
      <c r="AT243" s="158" t="s">
        <v>132</v>
      </c>
      <c r="AU243" s="158" t="s">
        <v>83</v>
      </c>
      <c r="AV243" s="13" t="s">
        <v>83</v>
      </c>
      <c r="AW243" s="13" t="s">
        <v>29</v>
      </c>
      <c r="AX243" s="13" t="s">
        <v>73</v>
      </c>
      <c r="AY243" s="158" t="s">
        <v>121</v>
      </c>
    </row>
    <row r="244" spans="1:65" s="13" customFormat="1">
      <c r="B244" s="156"/>
      <c r="D244" s="157" t="s">
        <v>132</v>
      </c>
      <c r="E244" s="158" t="s">
        <v>1</v>
      </c>
      <c r="F244" s="159" t="s">
        <v>344</v>
      </c>
      <c r="H244" s="160">
        <v>-4.8</v>
      </c>
      <c r="L244" s="156"/>
      <c r="M244" s="161"/>
      <c r="N244" s="162"/>
      <c r="O244" s="162"/>
      <c r="P244" s="162"/>
      <c r="Q244" s="162"/>
      <c r="R244" s="162"/>
      <c r="S244" s="162"/>
      <c r="T244" s="163"/>
      <c r="AT244" s="158" t="s">
        <v>132</v>
      </c>
      <c r="AU244" s="158" t="s">
        <v>83</v>
      </c>
      <c r="AV244" s="13" t="s">
        <v>83</v>
      </c>
      <c r="AW244" s="13" t="s">
        <v>29</v>
      </c>
      <c r="AX244" s="13" t="s">
        <v>73</v>
      </c>
      <c r="AY244" s="158" t="s">
        <v>121</v>
      </c>
    </row>
    <row r="245" spans="1:65" s="14" customFormat="1">
      <c r="B245" s="164"/>
      <c r="D245" s="157" t="s">
        <v>132</v>
      </c>
      <c r="E245" s="165" t="s">
        <v>1</v>
      </c>
      <c r="F245" s="166" t="s">
        <v>134</v>
      </c>
      <c r="H245" s="167">
        <v>29.679999999999996</v>
      </c>
      <c r="L245" s="164"/>
      <c r="M245" s="168"/>
      <c r="N245" s="169"/>
      <c r="O245" s="169"/>
      <c r="P245" s="169"/>
      <c r="Q245" s="169"/>
      <c r="R245" s="169"/>
      <c r="S245" s="169"/>
      <c r="T245" s="170"/>
      <c r="AT245" s="165" t="s">
        <v>132</v>
      </c>
      <c r="AU245" s="165" t="s">
        <v>83</v>
      </c>
      <c r="AV245" s="14" t="s">
        <v>128</v>
      </c>
      <c r="AW245" s="14" t="s">
        <v>29</v>
      </c>
      <c r="AX245" s="14" t="s">
        <v>81</v>
      </c>
      <c r="AY245" s="165" t="s">
        <v>121</v>
      </c>
    </row>
    <row r="246" spans="1:65" s="2" customFormat="1" ht="16.5" customHeight="1">
      <c r="A246" s="30"/>
      <c r="B246" s="138"/>
      <c r="C246" s="139">
        <v>44</v>
      </c>
      <c r="D246" s="139" t="s">
        <v>124</v>
      </c>
      <c r="E246" s="140" t="s">
        <v>345</v>
      </c>
      <c r="F246" s="141" t="s">
        <v>346</v>
      </c>
      <c r="G246" s="142" t="s">
        <v>175</v>
      </c>
      <c r="H246" s="143">
        <v>29.68</v>
      </c>
      <c r="I246" s="144">
        <v>0</v>
      </c>
      <c r="J246" s="144">
        <f>ROUND(I246*H246,2)</f>
        <v>0</v>
      </c>
      <c r="K246" s="145"/>
      <c r="L246" s="31"/>
      <c r="M246" s="146" t="s">
        <v>1</v>
      </c>
      <c r="N246" s="147" t="s">
        <v>38</v>
      </c>
      <c r="O246" s="148">
        <v>0</v>
      </c>
      <c r="P246" s="148">
        <f>O246*H246</f>
        <v>0</v>
      </c>
      <c r="Q246" s="148">
        <v>0</v>
      </c>
      <c r="R246" s="148">
        <f>Q246*H246</f>
        <v>0</v>
      </c>
      <c r="S246" s="148">
        <v>0</v>
      </c>
      <c r="T246" s="149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0" t="s">
        <v>232</v>
      </c>
      <c r="AT246" s="150" t="s">
        <v>124</v>
      </c>
      <c r="AU246" s="150" t="s">
        <v>83</v>
      </c>
      <c r="AY246" s="18" t="s">
        <v>121</v>
      </c>
      <c r="BE246" s="151">
        <f>IF(N246="základní",J246,0)</f>
        <v>0</v>
      </c>
      <c r="BF246" s="151">
        <f>IF(N246="snížená",J246,0)</f>
        <v>0</v>
      </c>
      <c r="BG246" s="151">
        <f>IF(N246="zákl. přenesená",J246,0)</f>
        <v>0</v>
      </c>
      <c r="BH246" s="151">
        <f>IF(N246="sníž. přenesená",J246,0)</f>
        <v>0</v>
      </c>
      <c r="BI246" s="151">
        <f>IF(N246="nulová",J246,0)</f>
        <v>0</v>
      </c>
      <c r="BJ246" s="18" t="s">
        <v>81</v>
      </c>
      <c r="BK246" s="151">
        <f>ROUND(I246*H246,2)</f>
        <v>0</v>
      </c>
      <c r="BL246" s="18" t="s">
        <v>232</v>
      </c>
      <c r="BM246" s="150" t="s">
        <v>347</v>
      </c>
    </row>
    <row r="247" spans="1:65" s="2" customFormat="1" ht="16.5" customHeight="1">
      <c r="A247" s="30"/>
      <c r="B247" s="138"/>
      <c r="C247" s="184">
        <v>45</v>
      </c>
      <c r="D247" s="184" t="s">
        <v>193</v>
      </c>
      <c r="E247" s="185" t="s">
        <v>348</v>
      </c>
      <c r="F247" s="186" t="s">
        <v>349</v>
      </c>
      <c r="G247" s="187" t="s">
        <v>175</v>
      </c>
      <c r="H247" s="188">
        <v>32</v>
      </c>
      <c r="I247" s="189">
        <v>0</v>
      </c>
      <c r="J247" s="189">
        <f>ROUND(I247*H247,2)</f>
        <v>0</v>
      </c>
      <c r="K247" s="190"/>
      <c r="L247" s="191"/>
      <c r="M247" s="192" t="s">
        <v>1</v>
      </c>
      <c r="N247" s="193" t="s">
        <v>38</v>
      </c>
      <c r="O247" s="148">
        <v>0</v>
      </c>
      <c r="P247" s="148">
        <f>O247*H247</f>
        <v>0</v>
      </c>
      <c r="Q247" s="148">
        <v>0</v>
      </c>
      <c r="R247" s="148">
        <f>Q247*H247</f>
        <v>0</v>
      </c>
      <c r="S247" s="148">
        <v>0</v>
      </c>
      <c r="T247" s="149">
        <f>S247*H247</f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0" t="s">
        <v>303</v>
      </c>
      <c r="AT247" s="150" t="s">
        <v>193</v>
      </c>
      <c r="AU247" s="150" t="s">
        <v>83</v>
      </c>
      <c r="AY247" s="18" t="s">
        <v>121</v>
      </c>
      <c r="BE247" s="151">
        <f>IF(N247="základní",J247,0)</f>
        <v>0</v>
      </c>
      <c r="BF247" s="151">
        <f>IF(N247="snížená",J247,0)</f>
        <v>0</v>
      </c>
      <c r="BG247" s="151">
        <f>IF(N247="zákl. přenesená",J247,0)</f>
        <v>0</v>
      </c>
      <c r="BH247" s="151">
        <f>IF(N247="sníž. přenesená",J247,0)</f>
        <v>0</v>
      </c>
      <c r="BI247" s="151">
        <f>IF(N247="nulová",J247,0)</f>
        <v>0</v>
      </c>
      <c r="BJ247" s="18" t="s">
        <v>81</v>
      </c>
      <c r="BK247" s="151">
        <f>ROUND(I247*H247,2)</f>
        <v>0</v>
      </c>
      <c r="BL247" s="18" t="s">
        <v>232</v>
      </c>
      <c r="BM247" s="150" t="s">
        <v>350</v>
      </c>
    </row>
    <row r="248" spans="1:65" s="2" customFormat="1" ht="24.2" customHeight="1">
      <c r="A248" s="30"/>
      <c r="B248" s="138"/>
      <c r="C248" s="139">
        <v>46</v>
      </c>
      <c r="D248" s="139" t="s">
        <v>124</v>
      </c>
      <c r="E248" s="140" t="s">
        <v>351</v>
      </c>
      <c r="F248" s="141" t="s">
        <v>352</v>
      </c>
      <c r="G248" s="142" t="s">
        <v>253</v>
      </c>
      <c r="H248" s="143">
        <v>0.2</v>
      </c>
      <c r="I248" s="144">
        <v>0</v>
      </c>
      <c r="J248" s="144">
        <f>ROUND(I248*H248,2)</f>
        <v>0</v>
      </c>
      <c r="K248" s="145"/>
      <c r="L248" s="31"/>
      <c r="M248" s="146" t="s">
        <v>1</v>
      </c>
      <c r="N248" s="147" t="s">
        <v>38</v>
      </c>
      <c r="O248" s="148">
        <v>0</v>
      </c>
      <c r="P248" s="148">
        <f>O248*H248</f>
        <v>0</v>
      </c>
      <c r="Q248" s="148">
        <v>0</v>
      </c>
      <c r="R248" s="148">
        <f>Q248*H248</f>
        <v>0</v>
      </c>
      <c r="S248" s="148">
        <v>0</v>
      </c>
      <c r="T248" s="149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0" t="s">
        <v>232</v>
      </c>
      <c r="AT248" s="150" t="s">
        <v>124</v>
      </c>
      <c r="AU248" s="150" t="s">
        <v>83</v>
      </c>
      <c r="AY248" s="18" t="s">
        <v>121</v>
      </c>
      <c r="BE248" s="151">
        <f>IF(N248="základní",J248,0)</f>
        <v>0</v>
      </c>
      <c r="BF248" s="151">
        <f>IF(N248="snížená",J248,0)</f>
        <v>0</v>
      </c>
      <c r="BG248" s="151">
        <f>IF(N248="zákl. přenesená",J248,0)</f>
        <v>0</v>
      </c>
      <c r="BH248" s="151">
        <f>IF(N248="sníž. přenesená",J248,0)</f>
        <v>0</v>
      </c>
      <c r="BI248" s="151">
        <f>IF(N248="nulová",J248,0)</f>
        <v>0</v>
      </c>
      <c r="BJ248" s="18" t="s">
        <v>81</v>
      </c>
      <c r="BK248" s="151">
        <f>ROUND(I248*H248,2)</f>
        <v>0</v>
      </c>
      <c r="BL248" s="18" t="s">
        <v>232</v>
      </c>
      <c r="BM248" s="150" t="s">
        <v>353</v>
      </c>
    </row>
    <row r="249" spans="1:65" s="12" customFormat="1" ht="22.9" customHeight="1">
      <c r="B249" s="126"/>
      <c r="D249" s="127" t="s">
        <v>72</v>
      </c>
      <c r="E249" s="136" t="s">
        <v>354</v>
      </c>
      <c r="F249" s="136" t="s">
        <v>355</v>
      </c>
      <c r="J249" s="137">
        <f>BK249</f>
        <v>0</v>
      </c>
      <c r="L249" s="126"/>
      <c r="M249" s="130"/>
      <c r="N249" s="131"/>
      <c r="O249" s="131"/>
      <c r="P249" s="132">
        <f>SUM(P250:P271)</f>
        <v>2.96475</v>
      </c>
      <c r="Q249" s="131"/>
      <c r="R249" s="132">
        <f>SUM(R250:R271)</f>
        <v>2.6549999999999998E-3</v>
      </c>
      <c r="S249" s="131"/>
      <c r="T249" s="133">
        <f>SUM(T250:T271)</f>
        <v>0</v>
      </c>
      <c r="AR249" s="127" t="s">
        <v>83</v>
      </c>
      <c r="AT249" s="134" t="s">
        <v>72</v>
      </c>
      <c r="AU249" s="134" t="s">
        <v>81</v>
      </c>
      <c r="AY249" s="127" t="s">
        <v>121</v>
      </c>
      <c r="BK249" s="135">
        <f>SUM(BK250:BK271)</f>
        <v>0</v>
      </c>
    </row>
    <row r="250" spans="1:65" s="2" customFormat="1" ht="24.2" customHeight="1">
      <c r="A250" s="30"/>
      <c r="B250" s="138"/>
      <c r="C250" s="139">
        <v>47</v>
      </c>
      <c r="D250" s="139" t="s">
        <v>124</v>
      </c>
      <c r="E250" s="140" t="s">
        <v>356</v>
      </c>
      <c r="F250" s="141" t="s">
        <v>357</v>
      </c>
      <c r="G250" s="142" t="s">
        <v>127</v>
      </c>
      <c r="H250" s="143">
        <v>8.85</v>
      </c>
      <c r="I250" s="144">
        <v>0</v>
      </c>
      <c r="J250" s="144">
        <f>ROUND(I250*H250,2)</f>
        <v>0</v>
      </c>
      <c r="K250" s="145"/>
      <c r="L250" s="31"/>
      <c r="M250" s="146" t="s">
        <v>1</v>
      </c>
      <c r="N250" s="147" t="s">
        <v>38</v>
      </c>
      <c r="O250" s="148">
        <v>0</v>
      </c>
      <c r="P250" s="148">
        <f>O250*H250</f>
        <v>0</v>
      </c>
      <c r="Q250" s="148">
        <v>0</v>
      </c>
      <c r="R250" s="148">
        <f>Q250*H250</f>
        <v>0</v>
      </c>
      <c r="S250" s="148">
        <v>0</v>
      </c>
      <c r="T250" s="149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0" t="s">
        <v>232</v>
      </c>
      <c r="AT250" s="150" t="s">
        <v>124</v>
      </c>
      <c r="AU250" s="150" t="s">
        <v>83</v>
      </c>
      <c r="AY250" s="18" t="s">
        <v>121</v>
      </c>
      <c r="BE250" s="151">
        <f>IF(N250="základní",J250,0)</f>
        <v>0</v>
      </c>
      <c r="BF250" s="151">
        <f>IF(N250="snížená",J250,0)</f>
        <v>0</v>
      </c>
      <c r="BG250" s="151">
        <f>IF(N250="zákl. přenesená",J250,0)</f>
        <v>0</v>
      </c>
      <c r="BH250" s="151">
        <f>IF(N250="sníž. přenesená",J250,0)</f>
        <v>0</v>
      </c>
      <c r="BI250" s="151">
        <f>IF(N250="nulová",J250,0)</f>
        <v>0</v>
      </c>
      <c r="BJ250" s="18" t="s">
        <v>81</v>
      </c>
      <c r="BK250" s="151">
        <f>ROUND(I250*H250,2)</f>
        <v>0</v>
      </c>
      <c r="BL250" s="18" t="s">
        <v>232</v>
      </c>
      <c r="BM250" s="150" t="s">
        <v>358</v>
      </c>
    </row>
    <row r="251" spans="1:65" s="15" customFormat="1">
      <c r="B251" s="171"/>
      <c r="D251" s="157" t="s">
        <v>132</v>
      </c>
      <c r="E251" s="172" t="s">
        <v>1</v>
      </c>
      <c r="F251" s="173" t="s">
        <v>359</v>
      </c>
      <c r="H251" s="172" t="s">
        <v>1</v>
      </c>
      <c r="L251" s="171"/>
      <c r="M251" s="174"/>
      <c r="N251" s="175"/>
      <c r="O251" s="175"/>
      <c r="P251" s="175"/>
      <c r="Q251" s="175"/>
      <c r="R251" s="175"/>
      <c r="S251" s="175"/>
      <c r="T251" s="176"/>
      <c r="AT251" s="172" t="s">
        <v>132</v>
      </c>
      <c r="AU251" s="172" t="s">
        <v>83</v>
      </c>
      <c r="AV251" s="15" t="s">
        <v>81</v>
      </c>
      <c r="AW251" s="15" t="s">
        <v>29</v>
      </c>
      <c r="AX251" s="15" t="s">
        <v>73</v>
      </c>
      <c r="AY251" s="172" t="s">
        <v>121</v>
      </c>
    </row>
    <row r="252" spans="1:65" s="13" customFormat="1">
      <c r="B252" s="156"/>
      <c r="D252" s="157" t="s">
        <v>132</v>
      </c>
      <c r="E252" s="158" t="s">
        <v>1</v>
      </c>
      <c r="F252" s="159" t="s">
        <v>360</v>
      </c>
      <c r="H252" s="160">
        <v>8.85</v>
      </c>
      <c r="L252" s="156"/>
      <c r="M252" s="161"/>
      <c r="N252" s="162"/>
      <c r="O252" s="162"/>
      <c r="P252" s="162"/>
      <c r="Q252" s="162"/>
      <c r="R252" s="162"/>
      <c r="S252" s="162"/>
      <c r="T252" s="163"/>
      <c r="AT252" s="158" t="s">
        <v>132</v>
      </c>
      <c r="AU252" s="158" t="s">
        <v>83</v>
      </c>
      <c r="AV252" s="13" t="s">
        <v>83</v>
      </c>
      <c r="AW252" s="13" t="s">
        <v>29</v>
      </c>
      <c r="AX252" s="13" t="s">
        <v>81</v>
      </c>
      <c r="AY252" s="158" t="s">
        <v>121</v>
      </c>
    </row>
    <row r="253" spans="1:65" s="2" customFormat="1" ht="24.2" customHeight="1">
      <c r="A253" s="30"/>
      <c r="B253" s="138"/>
      <c r="C253" s="139">
        <v>48</v>
      </c>
      <c r="D253" s="139" t="s">
        <v>124</v>
      </c>
      <c r="E253" s="140" t="s">
        <v>361</v>
      </c>
      <c r="F253" s="141" t="s">
        <v>362</v>
      </c>
      <c r="G253" s="142" t="s">
        <v>127</v>
      </c>
      <c r="H253" s="143">
        <v>8.85</v>
      </c>
      <c r="I253" s="144">
        <v>0</v>
      </c>
      <c r="J253" s="144">
        <f>ROUND(I253*H253,2)</f>
        <v>0</v>
      </c>
      <c r="K253" s="145"/>
      <c r="L253" s="31"/>
      <c r="M253" s="146" t="s">
        <v>1</v>
      </c>
      <c r="N253" s="147" t="s">
        <v>38</v>
      </c>
      <c r="O253" s="148">
        <v>0</v>
      </c>
      <c r="P253" s="148">
        <f>O253*H253</f>
        <v>0</v>
      </c>
      <c r="Q253" s="148">
        <v>0</v>
      </c>
      <c r="R253" s="148">
        <f>Q253*H253</f>
        <v>0</v>
      </c>
      <c r="S253" s="148">
        <v>0</v>
      </c>
      <c r="T253" s="149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0" t="s">
        <v>232</v>
      </c>
      <c r="AT253" s="150" t="s">
        <v>124</v>
      </c>
      <c r="AU253" s="150" t="s">
        <v>83</v>
      </c>
      <c r="AY253" s="18" t="s">
        <v>121</v>
      </c>
      <c r="BE253" s="151">
        <f>IF(N253="základní",J253,0)</f>
        <v>0</v>
      </c>
      <c r="BF253" s="151">
        <f>IF(N253="snížená",J253,0)</f>
        <v>0</v>
      </c>
      <c r="BG253" s="151">
        <f>IF(N253="zákl. přenesená",J253,0)</f>
        <v>0</v>
      </c>
      <c r="BH253" s="151">
        <f>IF(N253="sníž. přenesená",J253,0)</f>
        <v>0</v>
      </c>
      <c r="BI253" s="151">
        <f>IF(N253="nulová",J253,0)</f>
        <v>0</v>
      </c>
      <c r="BJ253" s="18" t="s">
        <v>81</v>
      </c>
      <c r="BK253" s="151">
        <f>ROUND(I253*H253,2)</f>
        <v>0</v>
      </c>
      <c r="BL253" s="18" t="s">
        <v>232</v>
      </c>
      <c r="BM253" s="150" t="s">
        <v>363</v>
      </c>
    </row>
    <row r="254" spans="1:65" s="2" customFormat="1" ht="24.2" customHeight="1">
      <c r="A254" s="30"/>
      <c r="B254" s="138"/>
      <c r="C254" s="139">
        <v>49</v>
      </c>
      <c r="D254" s="139" t="s">
        <v>124</v>
      </c>
      <c r="E254" s="140" t="s">
        <v>364</v>
      </c>
      <c r="F254" s="141" t="s">
        <v>365</v>
      </c>
      <c r="G254" s="142" t="s">
        <v>127</v>
      </c>
      <c r="H254" s="143">
        <v>8.85</v>
      </c>
      <c r="I254" s="144">
        <v>0</v>
      </c>
      <c r="J254" s="144">
        <f>ROUND(I254*H254,2)</f>
        <v>0</v>
      </c>
      <c r="K254" s="145"/>
      <c r="L254" s="31"/>
      <c r="M254" s="146" t="s">
        <v>1</v>
      </c>
      <c r="N254" s="147" t="s">
        <v>38</v>
      </c>
      <c r="O254" s="148">
        <v>0.33500000000000002</v>
      </c>
      <c r="P254" s="148">
        <f>O254*H254</f>
        <v>2.96475</v>
      </c>
      <c r="Q254" s="148">
        <v>2.9999999999999997E-4</v>
      </c>
      <c r="R254" s="148">
        <f>Q254*H254</f>
        <v>2.6549999999999998E-3</v>
      </c>
      <c r="S254" s="148">
        <v>0</v>
      </c>
      <c r="T254" s="149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0" t="s">
        <v>232</v>
      </c>
      <c r="AT254" s="150" t="s">
        <v>124</v>
      </c>
      <c r="AU254" s="150" t="s">
        <v>83</v>
      </c>
      <c r="AY254" s="18" t="s">
        <v>121</v>
      </c>
      <c r="BE254" s="151">
        <f>IF(N254="základní",J254,0)</f>
        <v>0</v>
      </c>
      <c r="BF254" s="151">
        <f>IF(N254="snížená",J254,0)</f>
        <v>0</v>
      </c>
      <c r="BG254" s="151">
        <f>IF(N254="zákl. přenesená",J254,0)</f>
        <v>0</v>
      </c>
      <c r="BH254" s="151">
        <f>IF(N254="sníž. přenesená",J254,0)</f>
        <v>0</v>
      </c>
      <c r="BI254" s="151">
        <f>IF(N254="nulová",J254,0)</f>
        <v>0</v>
      </c>
      <c r="BJ254" s="18" t="s">
        <v>81</v>
      </c>
      <c r="BK254" s="151">
        <f>ROUND(I254*H254,2)</f>
        <v>0</v>
      </c>
      <c r="BL254" s="18" t="s">
        <v>232</v>
      </c>
      <c r="BM254" s="150" t="s">
        <v>366</v>
      </c>
    </row>
    <row r="255" spans="1:65" s="2" customFormat="1">
      <c r="A255" s="30"/>
      <c r="B255" s="31"/>
      <c r="C255" s="30"/>
      <c r="D255" s="152" t="s">
        <v>130</v>
      </c>
      <c r="E255" s="30"/>
      <c r="F255" s="153" t="s">
        <v>367</v>
      </c>
      <c r="G255" s="30"/>
      <c r="H255" s="30"/>
      <c r="I255" s="30"/>
      <c r="J255" s="30"/>
      <c r="K255" s="30"/>
      <c r="L255" s="31"/>
      <c r="M255" s="154"/>
      <c r="N255" s="155"/>
      <c r="O255" s="56"/>
      <c r="P255" s="56"/>
      <c r="Q255" s="56"/>
      <c r="R255" s="56"/>
      <c r="S255" s="56"/>
      <c r="T255" s="57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8" t="s">
        <v>130</v>
      </c>
      <c r="AU255" s="18" t="s">
        <v>83</v>
      </c>
    </row>
    <row r="256" spans="1:65" s="2" customFormat="1" ht="24.2" customHeight="1">
      <c r="A256" s="30"/>
      <c r="B256" s="138"/>
      <c r="C256" s="139">
        <v>50</v>
      </c>
      <c r="D256" s="139" t="s">
        <v>124</v>
      </c>
      <c r="E256" s="140" t="s">
        <v>368</v>
      </c>
      <c r="F256" s="141" t="s">
        <v>369</v>
      </c>
      <c r="G256" s="142" t="s">
        <v>127</v>
      </c>
      <c r="H256" s="143">
        <v>8.85</v>
      </c>
      <c r="I256" s="144">
        <v>0</v>
      </c>
      <c r="J256" s="144">
        <f>ROUND(I256*H256,2)</f>
        <v>0</v>
      </c>
      <c r="K256" s="145"/>
      <c r="L256" s="31"/>
      <c r="M256" s="146" t="s">
        <v>1</v>
      </c>
      <c r="N256" s="147" t="s">
        <v>38</v>
      </c>
      <c r="O256" s="148">
        <v>0</v>
      </c>
      <c r="P256" s="148">
        <f>O256*H256</f>
        <v>0</v>
      </c>
      <c r="Q256" s="148">
        <v>0</v>
      </c>
      <c r="R256" s="148">
        <f>Q256*H256</f>
        <v>0</v>
      </c>
      <c r="S256" s="148">
        <v>0</v>
      </c>
      <c r="T256" s="149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0" t="s">
        <v>232</v>
      </c>
      <c r="AT256" s="150" t="s">
        <v>124</v>
      </c>
      <c r="AU256" s="150" t="s">
        <v>83</v>
      </c>
      <c r="AY256" s="18" t="s">
        <v>121</v>
      </c>
      <c r="BE256" s="151">
        <f>IF(N256="základní",J256,0)</f>
        <v>0</v>
      </c>
      <c r="BF256" s="151">
        <f>IF(N256="snížená",J256,0)</f>
        <v>0</v>
      </c>
      <c r="BG256" s="151">
        <f>IF(N256="zákl. přenesená",J256,0)</f>
        <v>0</v>
      </c>
      <c r="BH256" s="151">
        <f>IF(N256="sníž. přenesená",J256,0)</f>
        <v>0</v>
      </c>
      <c r="BI256" s="151">
        <f>IF(N256="nulová",J256,0)</f>
        <v>0</v>
      </c>
      <c r="BJ256" s="18" t="s">
        <v>81</v>
      </c>
      <c r="BK256" s="151">
        <f>ROUND(I256*H256,2)</f>
        <v>0</v>
      </c>
      <c r="BL256" s="18" t="s">
        <v>232</v>
      </c>
      <c r="BM256" s="150" t="s">
        <v>370</v>
      </c>
    </row>
    <row r="257" spans="1:65" s="2" customFormat="1" ht="24.2" customHeight="1">
      <c r="A257" s="30"/>
      <c r="B257" s="138"/>
      <c r="C257" s="139">
        <v>51</v>
      </c>
      <c r="D257" s="139" t="s">
        <v>124</v>
      </c>
      <c r="E257" s="140" t="s">
        <v>371</v>
      </c>
      <c r="F257" s="141" t="s">
        <v>372</v>
      </c>
      <c r="G257" s="142" t="s">
        <v>127</v>
      </c>
      <c r="H257" s="143">
        <v>14</v>
      </c>
      <c r="I257" s="144">
        <v>0</v>
      </c>
      <c r="J257" s="144">
        <f>ROUND(I257*H257,2)</f>
        <v>0</v>
      </c>
      <c r="K257" s="145"/>
      <c r="L257" s="31"/>
      <c r="M257" s="146" t="s">
        <v>1</v>
      </c>
      <c r="N257" s="147" t="s">
        <v>38</v>
      </c>
      <c r="O257" s="148">
        <v>0</v>
      </c>
      <c r="P257" s="148">
        <f>O257*H257</f>
        <v>0</v>
      </c>
      <c r="Q257" s="148">
        <v>0</v>
      </c>
      <c r="R257" s="148">
        <f>Q257*H257</f>
        <v>0</v>
      </c>
      <c r="S257" s="148">
        <v>0</v>
      </c>
      <c r="T257" s="149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0" t="s">
        <v>232</v>
      </c>
      <c r="AT257" s="150" t="s">
        <v>124</v>
      </c>
      <c r="AU257" s="150" t="s">
        <v>83</v>
      </c>
      <c r="AY257" s="18" t="s">
        <v>121</v>
      </c>
      <c r="BE257" s="151">
        <f>IF(N257="základní",J257,0)</f>
        <v>0</v>
      </c>
      <c r="BF257" s="151">
        <f>IF(N257="snížená",J257,0)</f>
        <v>0</v>
      </c>
      <c r="BG257" s="151">
        <f>IF(N257="zákl. přenesená",J257,0)</f>
        <v>0</v>
      </c>
      <c r="BH257" s="151">
        <f>IF(N257="sníž. přenesená",J257,0)</f>
        <v>0</v>
      </c>
      <c r="BI257" s="151">
        <f>IF(N257="nulová",J257,0)</f>
        <v>0</v>
      </c>
      <c r="BJ257" s="18" t="s">
        <v>81</v>
      </c>
      <c r="BK257" s="151">
        <f>ROUND(I257*H257,2)</f>
        <v>0</v>
      </c>
      <c r="BL257" s="18" t="s">
        <v>232</v>
      </c>
      <c r="BM257" s="150" t="s">
        <v>373</v>
      </c>
    </row>
    <row r="258" spans="1:65" s="15" customFormat="1">
      <c r="B258" s="171"/>
      <c r="D258" s="157" t="s">
        <v>132</v>
      </c>
      <c r="E258" s="172" t="s">
        <v>1</v>
      </c>
      <c r="F258" s="173" t="s">
        <v>374</v>
      </c>
      <c r="H258" s="172" t="s">
        <v>1</v>
      </c>
      <c r="L258" s="171"/>
      <c r="M258" s="174"/>
      <c r="N258" s="175"/>
      <c r="O258" s="175"/>
      <c r="P258" s="175"/>
      <c r="Q258" s="175"/>
      <c r="R258" s="175"/>
      <c r="S258" s="175"/>
      <c r="T258" s="176"/>
      <c r="AT258" s="172" t="s">
        <v>132</v>
      </c>
      <c r="AU258" s="172" t="s">
        <v>83</v>
      </c>
      <c r="AV258" s="15" t="s">
        <v>81</v>
      </c>
      <c r="AW258" s="15" t="s">
        <v>29</v>
      </c>
      <c r="AX258" s="15" t="s">
        <v>73</v>
      </c>
      <c r="AY258" s="172" t="s">
        <v>121</v>
      </c>
    </row>
    <row r="259" spans="1:65" s="13" customFormat="1">
      <c r="B259" s="156"/>
      <c r="D259" s="157" t="s">
        <v>132</v>
      </c>
      <c r="E259" s="158" t="s">
        <v>1</v>
      </c>
      <c r="F259" s="159" t="s">
        <v>375</v>
      </c>
      <c r="H259" s="160">
        <v>10</v>
      </c>
      <c r="L259" s="156"/>
      <c r="M259" s="161"/>
      <c r="N259" s="162"/>
      <c r="O259" s="162"/>
      <c r="P259" s="162"/>
      <c r="Q259" s="162"/>
      <c r="R259" s="162"/>
      <c r="S259" s="162"/>
      <c r="T259" s="163"/>
      <c r="AT259" s="158" t="s">
        <v>132</v>
      </c>
      <c r="AU259" s="158" t="s">
        <v>83</v>
      </c>
      <c r="AV259" s="13" t="s">
        <v>83</v>
      </c>
      <c r="AW259" s="13" t="s">
        <v>29</v>
      </c>
      <c r="AX259" s="13" t="s">
        <v>73</v>
      </c>
      <c r="AY259" s="158" t="s">
        <v>121</v>
      </c>
    </row>
    <row r="260" spans="1:65" s="16" customFormat="1">
      <c r="B260" s="177"/>
      <c r="D260" s="157" t="s">
        <v>132</v>
      </c>
      <c r="E260" s="178" t="s">
        <v>1</v>
      </c>
      <c r="F260" s="179" t="s">
        <v>154</v>
      </c>
      <c r="H260" s="180">
        <v>10</v>
      </c>
      <c r="L260" s="177"/>
      <c r="M260" s="181"/>
      <c r="N260" s="182"/>
      <c r="O260" s="182"/>
      <c r="P260" s="182"/>
      <c r="Q260" s="182"/>
      <c r="R260" s="182"/>
      <c r="S260" s="182"/>
      <c r="T260" s="183"/>
      <c r="AT260" s="178" t="s">
        <v>132</v>
      </c>
      <c r="AU260" s="178" t="s">
        <v>83</v>
      </c>
      <c r="AV260" s="16" t="s">
        <v>139</v>
      </c>
      <c r="AW260" s="16" t="s">
        <v>29</v>
      </c>
      <c r="AX260" s="16" t="s">
        <v>73</v>
      </c>
      <c r="AY260" s="178" t="s">
        <v>121</v>
      </c>
    </row>
    <row r="261" spans="1:65" s="15" customFormat="1">
      <c r="B261" s="171"/>
      <c r="D261" s="157" t="s">
        <v>132</v>
      </c>
      <c r="E261" s="172" t="s">
        <v>1</v>
      </c>
      <c r="F261" s="173" t="s">
        <v>376</v>
      </c>
      <c r="H261" s="172" t="s">
        <v>1</v>
      </c>
      <c r="L261" s="171"/>
      <c r="M261" s="174"/>
      <c r="N261" s="175"/>
      <c r="O261" s="175"/>
      <c r="P261" s="175"/>
      <c r="Q261" s="175"/>
      <c r="R261" s="175"/>
      <c r="S261" s="175"/>
      <c r="T261" s="176"/>
      <c r="AT261" s="172" t="s">
        <v>132</v>
      </c>
      <c r="AU261" s="172" t="s">
        <v>83</v>
      </c>
      <c r="AV261" s="15" t="s">
        <v>81</v>
      </c>
      <c r="AW261" s="15" t="s">
        <v>29</v>
      </c>
      <c r="AX261" s="15" t="s">
        <v>73</v>
      </c>
      <c r="AY261" s="172" t="s">
        <v>121</v>
      </c>
    </row>
    <row r="262" spans="1:65" s="15" customFormat="1">
      <c r="B262" s="171"/>
      <c r="D262" s="157" t="s">
        <v>132</v>
      </c>
      <c r="E262" s="172" t="s">
        <v>1</v>
      </c>
      <c r="F262" s="173" t="s">
        <v>377</v>
      </c>
      <c r="H262" s="172" t="s">
        <v>1</v>
      </c>
      <c r="L262" s="171"/>
      <c r="M262" s="174"/>
      <c r="N262" s="175"/>
      <c r="O262" s="175"/>
      <c r="P262" s="175"/>
      <c r="Q262" s="175"/>
      <c r="R262" s="175"/>
      <c r="S262" s="175"/>
      <c r="T262" s="176"/>
      <c r="AT262" s="172" t="s">
        <v>132</v>
      </c>
      <c r="AU262" s="172" t="s">
        <v>83</v>
      </c>
      <c r="AV262" s="15" t="s">
        <v>81</v>
      </c>
      <c r="AW262" s="15" t="s">
        <v>29</v>
      </c>
      <c r="AX262" s="15" t="s">
        <v>73</v>
      </c>
      <c r="AY262" s="172" t="s">
        <v>121</v>
      </c>
    </row>
    <row r="263" spans="1:65" s="13" customFormat="1">
      <c r="B263" s="156"/>
      <c r="D263" s="157" t="s">
        <v>132</v>
      </c>
      <c r="E263" s="158" t="s">
        <v>1</v>
      </c>
      <c r="F263" s="159" t="s">
        <v>378</v>
      </c>
      <c r="H263" s="160">
        <v>4</v>
      </c>
      <c r="L263" s="156"/>
      <c r="M263" s="161"/>
      <c r="N263" s="162"/>
      <c r="O263" s="162"/>
      <c r="P263" s="162"/>
      <c r="Q263" s="162"/>
      <c r="R263" s="162"/>
      <c r="S263" s="162"/>
      <c r="T263" s="163"/>
      <c r="AT263" s="158" t="s">
        <v>132</v>
      </c>
      <c r="AU263" s="158" t="s">
        <v>83</v>
      </c>
      <c r="AV263" s="13" t="s">
        <v>83</v>
      </c>
      <c r="AW263" s="13" t="s">
        <v>29</v>
      </c>
      <c r="AX263" s="13" t="s">
        <v>73</v>
      </c>
      <c r="AY263" s="158" t="s">
        <v>121</v>
      </c>
    </row>
    <row r="264" spans="1:65" s="16" customFormat="1">
      <c r="B264" s="177"/>
      <c r="D264" s="157" t="s">
        <v>132</v>
      </c>
      <c r="E264" s="178" t="s">
        <v>1</v>
      </c>
      <c r="F264" s="179" t="s">
        <v>154</v>
      </c>
      <c r="H264" s="180">
        <v>4</v>
      </c>
      <c r="L264" s="177"/>
      <c r="M264" s="181"/>
      <c r="N264" s="182"/>
      <c r="O264" s="182"/>
      <c r="P264" s="182"/>
      <c r="Q264" s="182"/>
      <c r="R264" s="182"/>
      <c r="S264" s="182"/>
      <c r="T264" s="183"/>
      <c r="AT264" s="178" t="s">
        <v>132</v>
      </c>
      <c r="AU264" s="178" t="s">
        <v>83</v>
      </c>
      <c r="AV264" s="16" t="s">
        <v>139</v>
      </c>
      <c r="AW264" s="16" t="s">
        <v>29</v>
      </c>
      <c r="AX264" s="16" t="s">
        <v>73</v>
      </c>
      <c r="AY264" s="178" t="s">
        <v>121</v>
      </c>
    </row>
    <row r="265" spans="1:65" s="14" customFormat="1">
      <c r="B265" s="164"/>
      <c r="D265" s="157" t="s">
        <v>132</v>
      </c>
      <c r="E265" s="165" t="s">
        <v>1</v>
      </c>
      <c r="F265" s="166" t="s">
        <v>134</v>
      </c>
      <c r="H265" s="167">
        <v>14</v>
      </c>
      <c r="L265" s="164"/>
      <c r="M265" s="168"/>
      <c r="N265" s="169"/>
      <c r="O265" s="169"/>
      <c r="P265" s="169"/>
      <c r="Q265" s="169"/>
      <c r="R265" s="169"/>
      <c r="S265" s="169"/>
      <c r="T265" s="170"/>
      <c r="AT265" s="165" t="s">
        <v>132</v>
      </c>
      <c r="AU265" s="165" t="s">
        <v>83</v>
      </c>
      <c r="AV265" s="14" t="s">
        <v>128</v>
      </c>
      <c r="AW265" s="14" t="s">
        <v>29</v>
      </c>
      <c r="AX265" s="14" t="s">
        <v>81</v>
      </c>
      <c r="AY265" s="165" t="s">
        <v>121</v>
      </c>
    </row>
    <row r="266" spans="1:65" s="2" customFormat="1" ht="24.2" customHeight="1">
      <c r="A266" s="30"/>
      <c r="B266" s="138"/>
      <c r="C266" s="139">
        <v>52</v>
      </c>
      <c r="D266" s="139" t="s">
        <v>124</v>
      </c>
      <c r="E266" s="140" t="s">
        <v>379</v>
      </c>
      <c r="F266" s="141" t="s">
        <v>380</v>
      </c>
      <c r="G266" s="142" t="s">
        <v>127</v>
      </c>
      <c r="H266" s="143">
        <v>4</v>
      </c>
      <c r="I266" s="144">
        <v>0</v>
      </c>
      <c r="J266" s="144">
        <f t="shared" ref="J266:J271" si="0">ROUND(I266*H266,2)</f>
        <v>0</v>
      </c>
      <c r="K266" s="145"/>
      <c r="L266" s="31"/>
      <c r="M266" s="146" t="s">
        <v>1</v>
      </c>
      <c r="N266" s="147" t="s">
        <v>38</v>
      </c>
      <c r="O266" s="148">
        <v>0</v>
      </c>
      <c r="P266" s="148">
        <f t="shared" ref="P266:P271" si="1">O266*H266</f>
        <v>0</v>
      </c>
      <c r="Q266" s="148">
        <v>0</v>
      </c>
      <c r="R266" s="148">
        <f t="shared" ref="R266:R271" si="2">Q266*H266</f>
        <v>0</v>
      </c>
      <c r="S266" s="148">
        <v>0</v>
      </c>
      <c r="T266" s="149">
        <f t="shared" ref="T266:T271" si="3"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0" t="s">
        <v>232</v>
      </c>
      <c r="AT266" s="150" t="s">
        <v>124</v>
      </c>
      <c r="AU266" s="150" t="s">
        <v>83</v>
      </c>
      <c r="AY266" s="18" t="s">
        <v>121</v>
      </c>
      <c r="BE266" s="151">
        <f t="shared" ref="BE266:BE271" si="4">IF(N266="základní",J266,0)</f>
        <v>0</v>
      </c>
      <c r="BF266" s="151">
        <f t="shared" ref="BF266:BF271" si="5">IF(N266="snížená",J266,0)</f>
        <v>0</v>
      </c>
      <c r="BG266" s="151">
        <f t="shared" ref="BG266:BG271" si="6">IF(N266="zákl. přenesená",J266,0)</f>
        <v>0</v>
      </c>
      <c r="BH266" s="151">
        <f t="shared" ref="BH266:BH271" si="7">IF(N266="sníž. přenesená",J266,0)</f>
        <v>0</v>
      </c>
      <c r="BI266" s="151">
        <f t="shared" ref="BI266:BI271" si="8">IF(N266="nulová",J266,0)</f>
        <v>0</v>
      </c>
      <c r="BJ266" s="18" t="s">
        <v>81</v>
      </c>
      <c r="BK266" s="151">
        <f t="shared" ref="BK266:BK271" si="9">ROUND(I266*H266,2)</f>
        <v>0</v>
      </c>
      <c r="BL266" s="18" t="s">
        <v>232</v>
      </c>
      <c r="BM266" s="150" t="s">
        <v>381</v>
      </c>
    </row>
    <row r="267" spans="1:65" s="2" customFormat="1" ht="24.2" customHeight="1">
      <c r="A267" s="30"/>
      <c r="B267" s="138"/>
      <c r="C267" s="139">
        <v>53</v>
      </c>
      <c r="D267" s="139" t="s">
        <v>124</v>
      </c>
      <c r="E267" s="140" t="s">
        <v>382</v>
      </c>
      <c r="F267" s="141" t="s">
        <v>383</v>
      </c>
      <c r="G267" s="142" t="s">
        <v>127</v>
      </c>
      <c r="H267" s="143">
        <v>14</v>
      </c>
      <c r="I267" s="144">
        <v>0</v>
      </c>
      <c r="J267" s="144">
        <f t="shared" si="0"/>
        <v>0</v>
      </c>
      <c r="K267" s="145"/>
      <c r="L267" s="31"/>
      <c r="M267" s="146" t="s">
        <v>1</v>
      </c>
      <c r="N267" s="147" t="s">
        <v>38</v>
      </c>
      <c r="O267" s="148">
        <v>0</v>
      </c>
      <c r="P267" s="148">
        <f t="shared" si="1"/>
        <v>0</v>
      </c>
      <c r="Q267" s="148">
        <v>0</v>
      </c>
      <c r="R267" s="148">
        <f t="shared" si="2"/>
        <v>0</v>
      </c>
      <c r="S267" s="148">
        <v>0</v>
      </c>
      <c r="T267" s="149">
        <f t="shared" si="3"/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150" t="s">
        <v>232</v>
      </c>
      <c r="AT267" s="150" t="s">
        <v>124</v>
      </c>
      <c r="AU267" s="150" t="s">
        <v>83</v>
      </c>
      <c r="AY267" s="18" t="s">
        <v>121</v>
      </c>
      <c r="BE267" s="151">
        <f t="shared" si="4"/>
        <v>0</v>
      </c>
      <c r="BF267" s="151">
        <f t="shared" si="5"/>
        <v>0</v>
      </c>
      <c r="BG267" s="151">
        <f t="shared" si="6"/>
        <v>0</v>
      </c>
      <c r="BH267" s="151">
        <f t="shared" si="7"/>
        <v>0</v>
      </c>
      <c r="BI267" s="151">
        <f t="shared" si="8"/>
        <v>0</v>
      </c>
      <c r="BJ267" s="18" t="s">
        <v>81</v>
      </c>
      <c r="BK267" s="151">
        <f t="shared" si="9"/>
        <v>0</v>
      </c>
      <c r="BL267" s="18" t="s">
        <v>232</v>
      </c>
      <c r="BM267" s="150" t="s">
        <v>384</v>
      </c>
    </row>
    <row r="268" spans="1:65" s="2" customFormat="1" ht="24.2" customHeight="1">
      <c r="A268" s="30"/>
      <c r="B268" s="138"/>
      <c r="C268" s="139">
        <v>54</v>
      </c>
      <c r="D268" s="139" t="s">
        <v>124</v>
      </c>
      <c r="E268" s="140" t="s">
        <v>385</v>
      </c>
      <c r="F268" s="141" t="s">
        <v>386</v>
      </c>
      <c r="G268" s="142" t="s">
        <v>127</v>
      </c>
      <c r="H268" s="143">
        <v>4</v>
      </c>
      <c r="I268" s="144">
        <v>0</v>
      </c>
      <c r="J268" s="144">
        <f t="shared" si="0"/>
        <v>0</v>
      </c>
      <c r="K268" s="145"/>
      <c r="L268" s="31"/>
      <c r="M268" s="146" t="s">
        <v>1</v>
      </c>
      <c r="N268" s="147" t="s">
        <v>38</v>
      </c>
      <c r="O268" s="148">
        <v>0</v>
      </c>
      <c r="P268" s="148">
        <f t="shared" si="1"/>
        <v>0</v>
      </c>
      <c r="Q268" s="148">
        <v>0</v>
      </c>
      <c r="R268" s="148">
        <f t="shared" si="2"/>
        <v>0</v>
      </c>
      <c r="S268" s="148">
        <v>0</v>
      </c>
      <c r="T268" s="149">
        <f t="shared" si="3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0" t="s">
        <v>232</v>
      </c>
      <c r="AT268" s="150" t="s">
        <v>124</v>
      </c>
      <c r="AU268" s="150" t="s">
        <v>83</v>
      </c>
      <c r="AY268" s="18" t="s">
        <v>121</v>
      </c>
      <c r="BE268" s="151">
        <f t="shared" si="4"/>
        <v>0</v>
      </c>
      <c r="BF268" s="151">
        <f t="shared" si="5"/>
        <v>0</v>
      </c>
      <c r="BG268" s="151">
        <f t="shared" si="6"/>
        <v>0</v>
      </c>
      <c r="BH268" s="151">
        <f t="shared" si="7"/>
        <v>0</v>
      </c>
      <c r="BI268" s="151">
        <f t="shared" si="8"/>
        <v>0</v>
      </c>
      <c r="BJ268" s="18" t="s">
        <v>81</v>
      </c>
      <c r="BK268" s="151">
        <f t="shared" si="9"/>
        <v>0</v>
      </c>
      <c r="BL268" s="18" t="s">
        <v>232</v>
      </c>
      <c r="BM268" s="150" t="s">
        <v>387</v>
      </c>
    </row>
    <row r="269" spans="1:65" s="2" customFormat="1" ht="24.2" customHeight="1">
      <c r="A269" s="30"/>
      <c r="B269" s="138"/>
      <c r="C269" s="139">
        <v>55</v>
      </c>
      <c r="D269" s="139" t="s">
        <v>124</v>
      </c>
      <c r="E269" s="140" t="s">
        <v>388</v>
      </c>
      <c r="F269" s="141" t="s">
        <v>389</v>
      </c>
      <c r="G269" s="142" t="s">
        <v>127</v>
      </c>
      <c r="H269" s="143">
        <v>4</v>
      </c>
      <c r="I269" s="144">
        <v>0</v>
      </c>
      <c r="J269" s="144">
        <f t="shared" si="0"/>
        <v>0</v>
      </c>
      <c r="K269" s="145"/>
      <c r="L269" s="31"/>
      <c r="M269" s="146" t="s">
        <v>1</v>
      </c>
      <c r="N269" s="147" t="s">
        <v>38</v>
      </c>
      <c r="O269" s="148">
        <v>0</v>
      </c>
      <c r="P269" s="148">
        <f t="shared" si="1"/>
        <v>0</v>
      </c>
      <c r="Q269" s="148">
        <v>0</v>
      </c>
      <c r="R269" s="148">
        <f t="shared" si="2"/>
        <v>0</v>
      </c>
      <c r="S269" s="148">
        <v>0</v>
      </c>
      <c r="T269" s="149">
        <f t="shared" si="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0" t="s">
        <v>232</v>
      </c>
      <c r="AT269" s="150" t="s">
        <v>124</v>
      </c>
      <c r="AU269" s="150" t="s">
        <v>83</v>
      </c>
      <c r="AY269" s="18" t="s">
        <v>121</v>
      </c>
      <c r="BE269" s="151">
        <f t="shared" si="4"/>
        <v>0</v>
      </c>
      <c r="BF269" s="151">
        <f t="shared" si="5"/>
        <v>0</v>
      </c>
      <c r="BG269" s="151">
        <f t="shared" si="6"/>
        <v>0</v>
      </c>
      <c r="BH269" s="151">
        <f t="shared" si="7"/>
        <v>0</v>
      </c>
      <c r="BI269" s="151">
        <f t="shared" si="8"/>
        <v>0</v>
      </c>
      <c r="BJ269" s="18" t="s">
        <v>81</v>
      </c>
      <c r="BK269" s="151">
        <f t="shared" si="9"/>
        <v>0</v>
      </c>
      <c r="BL269" s="18" t="s">
        <v>232</v>
      </c>
      <c r="BM269" s="150" t="s">
        <v>390</v>
      </c>
    </row>
    <row r="270" spans="1:65" s="2" customFormat="1" ht="24.2" customHeight="1">
      <c r="A270" s="30"/>
      <c r="B270" s="138"/>
      <c r="C270" s="139">
        <v>56</v>
      </c>
      <c r="D270" s="139" t="s">
        <v>124</v>
      </c>
      <c r="E270" s="140" t="s">
        <v>391</v>
      </c>
      <c r="F270" s="141" t="s">
        <v>392</v>
      </c>
      <c r="G270" s="142" t="s">
        <v>127</v>
      </c>
      <c r="H270" s="143">
        <v>10</v>
      </c>
      <c r="I270" s="144">
        <v>0</v>
      </c>
      <c r="J270" s="144">
        <f t="shared" si="0"/>
        <v>0</v>
      </c>
      <c r="K270" s="145"/>
      <c r="L270" s="31"/>
      <c r="M270" s="146" t="s">
        <v>1</v>
      </c>
      <c r="N270" s="147" t="s">
        <v>38</v>
      </c>
      <c r="O270" s="148">
        <v>0</v>
      </c>
      <c r="P270" s="148">
        <f t="shared" si="1"/>
        <v>0</v>
      </c>
      <c r="Q270" s="148">
        <v>0</v>
      </c>
      <c r="R270" s="148">
        <f t="shared" si="2"/>
        <v>0</v>
      </c>
      <c r="S270" s="148">
        <v>0</v>
      </c>
      <c r="T270" s="149">
        <f t="shared" si="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0" t="s">
        <v>232</v>
      </c>
      <c r="AT270" s="150" t="s">
        <v>124</v>
      </c>
      <c r="AU270" s="150" t="s">
        <v>83</v>
      </c>
      <c r="AY270" s="18" t="s">
        <v>121</v>
      </c>
      <c r="BE270" s="151">
        <f t="shared" si="4"/>
        <v>0</v>
      </c>
      <c r="BF270" s="151">
        <f t="shared" si="5"/>
        <v>0</v>
      </c>
      <c r="BG270" s="151">
        <f t="shared" si="6"/>
        <v>0</v>
      </c>
      <c r="BH270" s="151">
        <f t="shared" si="7"/>
        <v>0</v>
      </c>
      <c r="BI270" s="151">
        <f t="shared" si="8"/>
        <v>0</v>
      </c>
      <c r="BJ270" s="18" t="s">
        <v>81</v>
      </c>
      <c r="BK270" s="151">
        <f t="shared" si="9"/>
        <v>0</v>
      </c>
      <c r="BL270" s="18" t="s">
        <v>232</v>
      </c>
      <c r="BM270" s="150" t="s">
        <v>393</v>
      </c>
    </row>
    <row r="271" spans="1:65" s="2" customFormat="1" ht="24.2" customHeight="1">
      <c r="A271" s="30"/>
      <c r="B271" s="138"/>
      <c r="C271" s="139">
        <v>57</v>
      </c>
      <c r="D271" s="139" t="s">
        <v>124</v>
      </c>
      <c r="E271" s="140" t="s">
        <v>394</v>
      </c>
      <c r="F271" s="141" t="s">
        <v>395</v>
      </c>
      <c r="G271" s="142" t="s">
        <v>127</v>
      </c>
      <c r="H271" s="143">
        <v>10</v>
      </c>
      <c r="I271" s="144">
        <v>0</v>
      </c>
      <c r="J271" s="144">
        <f t="shared" si="0"/>
        <v>0</v>
      </c>
      <c r="K271" s="145"/>
      <c r="L271" s="31"/>
      <c r="M271" s="146" t="s">
        <v>1</v>
      </c>
      <c r="N271" s="147" t="s">
        <v>38</v>
      </c>
      <c r="O271" s="148">
        <v>0</v>
      </c>
      <c r="P271" s="148">
        <f t="shared" si="1"/>
        <v>0</v>
      </c>
      <c r="Q271" s="148">
        <v>0</v>
      </c>
      <c r="R271" s="148">
        <f t="shared" si="2"/>
        <v>0</v>
      </c>
      <c r="S271" s="148">
        <v>0</v>
      </c>
      <c r="T271" s="149">
        <f t="shared" si="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0" t="s">
        <v>232</v>
      </c>
      <c r="AT271" s="150" t="s">
        <v>124</v>
      </c>
      <c r="AU271" s="150" t="s">
        <v>83</v>
      </c>
      <c r="AY271" s="18" t="s">
        <v>121</v>
      </c>
      <c r="BE271" s="151">
        <f t="shared" si="4"/>
        <v>0</v>
      </c>
      <c r="BF271" s="151">
        <f t="shared" si="5"/>
        <v>0</v>
      </c>
      <c r="BG271" s="151">
        <f t="shared" si="6"/>
        <v>0</v>
      </c>
      <c r="BH271" s="151">
        <f t="shared" si="7"/>
        <v>0</v>
      </c>
      <c r="BI271" s="151">
        <f t="shared" si="8"/>
        <v>0</v>
      </c>
      <c r="BJ271" s="18" t="s">
        <v>81</v>
      </c>
      <c r="BK271" s="151">
        <f t="shared" si="9"/>
        <v>0</v>
      </c>
      <c r="BL271" s="18" t="s">
        <v>232</v>
      </c>
      <c r="BM271" s="150" t="s">
        <v>396</v>
      </c>
    </row>
    <row r="272" spans="1:65" s="12" customFormat="1" ht="22.9" customHeight="1">
      <c r="B272" s="126"/>
      <c r="D272" s="127" t="s">
        <v>72</v>
      </c>
      <c r="E272" s="136" t="s">
        <v>397</v>
      </c>
      <c r="F272" s="136" t="s">
        <v>398</v>
      </c>
      <c r="J272" s="137">
        <f>BK272</f>
        <v>0</v>
      </c>
      <c r="L272" s="126"/>
      <c r="M272" s="130"/>
      <c r="N272" s="131"/>
      <c r="O272" s="131"/>
      <c r="P272" s="132">
        <f>SUM(P273:P282)</f>
        <v>19.80162</v>
      </c>
      <c r="Q272" s="131"/>
      <c r="R272" s="132">
        <f>SUM(R273:R282)</f>
        <v>7.7484600000000015E-2</v>
      </c>
      <c r="S272" s="131"/>
      <c r="T272" s="133">
        <f>SUM(T273:T282)</f>
        <v>0</v>
      </c>
      <c r="AR272" s="127" t="s">
        <v>83</v>
      </c>
      <c r="AT272" s="134" t="s">
        <v>72</v>
      </c>
      <c r="AU272" s="134" t="s">
        <v>81</v>
      </c>
      <c r="AY272" s="127" t="s">
        <v>121</v>
      </c>
      <c r="BK272" s="135">
        <f>SUM(BK273:BK282)</f>
        <v>0</v>
      </c>
    </row>
    <row r="273" spans="1:65" s="2" customFormat="1" ht="24.2" customHeight="1">
      <c r="A273" s="30"/>
      <c r="B273" s="138"/>
      <c r="C273" s="139">
        <v>58</v>
      </c>
      <c r="D273" s="139" t="s">
        <v>124</v>
      </c>
      <c r="E273" s="140" t="s">
        <v>399</v>
      </c>
      <c r="F273" s="141" t="s">
        <v>400</v>
      </c>
      <c r="G273" s="142" t="s">
        <v>127</v>
      </c>
      <c r="H273" s="143">
        <v>143.49</v>
      </c>
      <c r="I273" s="144">
        <v>0</v>
      </c>
      <c r="J273" s="144">
        <f>ROUND(I273*H273,2)</f>
        <v>0</v>
      </c>
      <c r="K273" s="145"/>
      <c r="L273" s="31"/>
      <c r="M273" s="146" t="s">
        <v>1</v>
      </c>
      <c r="N273" s="147" t="s">
        <v>38</v>
      </c>
      <c r="O273" s="148">
        <v>3.3000000000000002E-2</v>
      </c>
      <c r="P273" s="148">
        <f>O273*H273</f>
        <v>4.7351700000000001</v>
      </c>
      <c r="Q273" s="148">
        <v>2.1000000000000001E-4</v>
      </c>
      <c r="R273" s="148">
        <f>Q273*H273</f>
        <v>3.0132900000000004E-2</v>
      </c>
      <c r="S273" s="148">
        <v>0</v>
      </c>
      <c r="T273" s="149">
        <f>S273*H273</f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150" t="s">
        <v>232</v>
      </c>
      <c r="AT273" s="150" t="s">
        <v>124</v>
      </c>
      <c r="AU273" s="150" t="s">
        <v>83</v>
      </c>
      <c r="AY273" s="18" t="s">
        <v>121</v>
      </c>
      <c r="BE273" s="151">
        <f>IF(N273="základní",J273,0)</f>
        <v>0</v>
      </c>
      <c r="BF273" s="151">
        <f>IF(N273="snížená",J273,0)</f>
        <v>0</v>
      </c>
      <c r="BG273" s="151">
        <f>IF(N273="zákl. přenesená",J273,0)</f>
        <v>0</v>
      </c>
      <c r="BH273" s="151">
        <f>IF(N273="sníž. přenesená",J273,0)</f>
        <v>0</v>
      </c>
      <c r="BI273" s="151">
        <f>IF(N273="nulová",J273,0)</f>
        <v>0</v>
      </c>
      <c r="BJ273" s="18" t="s">
        <v>81</v>
      </c>
      <c r="BK273" s="151">
        <f>ROUND(I273*H273,2)</f>
        <v>0</v>
      </c>
      <c r="BL273" s="18" t="s">
        <v>232</v>
      </c>
      <c r="BM273" s="150" t="s">
        <v>401</v>
      </c>
    </row>
    <row r="274" spans="1:65" s="2" customFormat="1">
      <c r="A274" s="30"/>
      <c r="B274" s="31"/>
      <c r="C274" s="30"/>
      <c r="D274" s="152" t="s">
        <v>130</v>
      </c>
      <c r="E274" s="30"/>
      <c r="F274" s="153" t="s">
        <v>402</v>
      </c>
      <c r="G274" s="30"/>
      <c r="H274" s="30"/>
      <c r="I274" s="30"/>
      <c r="J274" s="30"/>
      <c r="K274" s="30"/>
      <c r="L274" s="31"/>
      <c r="M274" s="154"/>
      <c r="N274" s="155"/>
      <c r="O274" s="56"/>
      <c r="P274" s="56"/>
      <c r="Q274" s="56"/>
      <c r="R274" s="56"/>
      <c r="S274" s="56"/>
      <c r="T274" s="57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8" t="s">
        <v>130</v>
      </c>
      <c r="AU274" s="18" t="s">
        <v>83</v>
      </c>
    </row>
    <row r="275" spans="1:65" s="15" customFormat="1">
      <c r="B275" s="171"/>
      <c r="D275" s="157" t="s">
        <v>132</v>
      </c>
      <c r="E275" s="172" t="s">
        <v>1</v>
      </c>
      <c r="F275" s="173" t="s">
        <v>403</v>
      </c>
      <c r="H275" s="172" t="s">
        <v>1</v>
      </c>
      <c r="L275" s="171"/>
      <c r="M275" s="174"/>
      <c r="N275" s="175"/>
      <c r="O275" s="175"/>
      <c r="P275" s="175"/>
      <c r="Q275" s="175"/>
      <c r="R275" s="175"/>
      <c r="S275" s="175"/>
      <c r="T275" s="176"/>
      <c r="AT275" s="172" t="s">
        <v>132</v>
      </c>
      <c r="AU275" s="172" t="s">
        <v>83</v>
      </c>
      <c r="AV275" s="15" t="s">
        <v>81</v>
      </c>
      <c r="AW275" s="15" t="s">
        <v>29</v>
      </c>
      <c r="AX275" s="15" t="s">
        <v>73</v>
      </c>
      <c r="AY275" s="172" t="s">
        <v>121</v>
      </c>
    </row>
    <row r="276" spans="1:65" s="13" customFormat="1">
      <c r="B276" s="156"/>
      <c r="D276" s="157" t="s">
        <v>132</v>
      </c>
      <c r="E276" s="158" t="s">
        <v>1</v>
      </c>
      <c r="F276" s="159" t="s">
        <v>205</v>
      </c>
      <c r="H276" s="160">
        <v>33.39</v>
      </c>
      <c r="L276" s="156"/>
      <c r="M276" s="161"/>
      <c r="N276" s="162"/>
      <c r="O276" s="162"/>
      <c r="P276" s="162"/>
      <c r="Q276" s="162"/>
      <c r="R276" s="162"/>
      <c r="S276" s="162"/>
      <c r="T276" s="163"/>
      <c r="AT276" s="158" t="s">
        <v>132</v>
      </c>
      <c r="AU276" s="158" t="s">
        <v>83</v>
      </c>
      <c r="AV276" s="13" t="s">
        <v>83</v>
      </c>
      <c r="AW276" s="13" t="s">
        <v>29</v>
      </c>
      <c r="AX276" s="13" t="s">
        <v>73</v>
      </c>
      <c r="AY276" s="158" t="s">
        <v>121</v>
      </c>
    </row>
    <row r="277" spans="1:65" s="15" customFormat="1">
      <c r="B277" s="171"/>
      <c r="D277" s="157" t="s">
        <v>132</v>
      </c>
      <c r="E277" s="172" t="s">
        <v>1</v>
      </c>
      <c r="F277" s="173" t="s">
        <v>404</v>
      </c>
      <c r="H277" s="172" t="s">
        <v>1</v>
      </c>
      <c r="L277" s="171"/>
      <c r="M277" s="174"/>
      <c r="N277" s="175"/>
      <c r="O277" s="175"/>
      <c r="P277" s="175"/>
      <c r="Q277" s="175"/>
      <c r="R277" s="175"/>
      <c r="S277" s="175"/>
      <c r="T277" s="176"/>
      <c r="AT277" s="172" t="s">
        <v>132</v>
      </c>
      <c r="AU277" s="172" t="s">
        <v>83</v>
      </c>
      <c r="AV277" s="15" t="s">
        <v>81</v>
      </c>
      <c r="AW277" s="15" t="s">
        <v>29</v>
      </c>
      <c r="AX277" s="15" t="s">
        <v>73</v>
      </c>
      <c r="AY277" s="172" t="s">
        <v>121</v>
      </c>
    </row>
    <row r="278" spans="1:65" s="13" customFormat="1">
      <c r="B278" s="156"/>
      <c r="D278" s="157" t="s">
        <v>132</v>
      </c>
      <c r="E278" s="158" t="s">
        <v>1</v>
      </c>
      <c r="F278" s="159" t="s">
        <v>405</v>
      </c>
      <c r="H278" s="160">
        <v>107.56</v>
      </c>
      <c r="L278" s="156"/>
      <c r="M278" s="161"/>
      <c r="N278" s="162"/>
      <c r="O278" s="162"/>
      <c r="P278" s="162"/>
      <c r="Q278" s="162"/>
      <c r="R278" s="162"/>
      <c r="S278" s="162"/>
      <c r="T278" s="163"/>
      <c r="AT278" s="158" t="s">
        <v>132</v>
      </c>
      <c r="AU278" s="158" t="s">
        <v>83</v>
      </c>
      <c r="AV278" s="13" t="s">
        <v>83</v>
      </c>
      <c r="AW278" s="13" t="s">
        <v>29</v>
      </c>
      <c r="AX278" s="13" t="s">
        <v>73</v>
      </c>
      <c r="AY278" s="158" t="s">
        <v>121</v>
      </c>
    </row>
    <row r="279" spans="1:65" s="15" customFormat="1">
      <c r="B279" s="171"/>
      <c r="D279" s="157" t="s">
        <v>132</v>
      </c>
      <c r="E279" s="172" t="s">
        <v>1</v>
      </c>
      <c r="F279" s="173" t="s">
        <v>160</v>
      </c>
      <c r="H279" s="172" t="s">
        <v>1</v>
      </c>
      <c r="L279" s="171"/>
      <c r="M279" s="174"/>
      <c r="N279" s="175"/>
      <c r="O279" s="175"/>
      <c r="P279" s="175"/>
      <c r="Q279" s="175"/>
      <c r="R279" s="175"/>
      <c r="S279" s="175"/>
      <c r="T279" s="176"/>
      <c r="AT279" s="172" t="s">
        <v>132</v>
      </c>
      <c r="AU279" s="172" t="s">
        <v>83</v>
      </c>
      <c r="AV279" s="15" t="s">
        <v>81</v>
      </c>
      <c r="AW279" s="15" t="s">
        <v>29</v>
      </c>
      <c r="AX279" s="15" t="s">
        <v>73</v>
      </c>
      <c r="AY279" s="172" t="s">
        <v>121</v>
      </c>
    </row>
    <row r="280" spans="1:65" s="13" customFormat="1">
      <c r="B280" s="156"/>
      <c r="D280" s="157" t="s">
        <v>132</v>
      </c>
      <c r="E280" s="158" t="s">
        <v>1</v>
      </c>
      <c r="F280" s="159" t="s">
        <v>406</v>
      </c>
      <c r="H280" s="160">
        <v>2.54</v>
      </c>
      <c r="L280" s="156"/>
      <c r="M280" s="161"/>
      <c r="N280" s="162"/>
      <c r="O280" s="162"/>
      <c r="P280" s="162"/>
      <c r="Q280" s="162"/>
      <c r="R280" s="162"/>
      <c r="S280" s="162"/>
      <c r="T280" s="163"/>
      <c r="AT280" s="158" t="s">
        <v>132</v>
      </c>
      <c r="AU280" s="158" t="s">
        <v>83</v>
      </c>
      <c r="AV280" s="13" t="s">
        <v>83</v>
      </c>
      <c r="AW280" s="13" t="s">
        <v>29</v>
      </c>
      <c r="AX280" s="13" t="s">
        <v>73</v>
      </c>
      <c r="AY280" s="158" t="s">
        <v>121</v>
      </c>
    </row>
    <row r="281" spans="1:65" s="14" customFormat="1">
      <c r="B281" s="164"/>
      <c r="D281" s="157" t="s">
        <v>132</v>
      </c>
      <c r="E281" s="165" t="s">
        <v>1</v>
      </c>
      <c r="F281" s="166" t="s">
        <v>134</v>
      </c>
      <c r="H281" s="167">
        <v>143.48999999999998</v>
      </c>
      <c r="L281" s="164"/>
      <c r="M281" s="168"/>
      <c r="N281" s="169"/>
      <c r="O281" s="169"/>
      <c r="P281" s="169"/>
      <c r="Q281" s="169"/>
      <c r="R281" s="169"/>
      <c r="S281" s="169"/>
      <c r="T281" s="170"/>
      <c r="AT281" s="165" t="s">
        <v>132</v>
      </c>
      <c r="AU281" s="165" t="s">
        <v>83</v>
      </c>
      <c r="AV281" s="14" t="s">
        <v>128</v>
      </c>
      <c r="AW281" s="14" t="s">
        <v>29</v>
      </c>
      <c r="AX281" s="14" t="s">
        <v>81</v>
      </c>
      <c r="AY281" s="165" t="s">
        <v>121</v>
      </c>
    </row>
    <row r="282" spans="1:65" s="2" customFormat="1" ht="24.2" customHeight="1">
      <c r="A282" s="30"/>
      <c r="B282" s="138"/>
      <c r="C282" s="139">
        <v>59</v>
      </c>
      <c r="D282" s="139" t="s">
        <v>124</v>
      </c>
      <c r="E282" s="140" t="s">
        <v>407</v>
      </c>
      <c r="F282" s="141" t="s">
        <v>408</v>
      </c>
      <c r="G282" s="142" t="s">
        <v>127</v>
      </c>
      <c r="H282" s="143">
        <v>143.49</v>
      </c>
      <c r="I282" s="144">
        <v>0</v>
      </c>
      <c r="J282" s="144">
        <f>ROUND(I282*H282,2)</f>
        <v>0</v>
      </c>
      <c r="K282" s="145"/>
      <c r="L282" s="31"/>
      <c r="M282" s="146" t="s">
        <v>1</v>
      </c>
      <c r="N282" s="147" t="s">
        <v>38</v>
      </c>
      <c r="O282" s="148">
        <v>0.105</v>
      </c>
      <c r="P282" s="148">
        <f>O282*H282</f>
        <v>15.06645</v>
      </c>
      <c r="Q282" s="148">
        <v>3.3E-4</v>
      </c>
      <c r="R282" s="148">
        <f>Q282*H282</f>
        <v>4.7351700000000004E-2</v>
      </c>
      <c r="S282" s="148">
        <v>0</v>
      </c>
      <c r="T282" s="149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50" t="s">
        <v>232</v>
      </c>
      <c r="AT282" s="150" t="s">
        <v>124</v>
      </c>
      <c r="AU282" s="150" t="s">
        <v>83</v>
      </c>
      <c r="AY282" s="18" t="s">
        <v>121</v>
      </c>
      <c r="BE282" s="151">
        <f>IF(N282="základní",J282,0)</f>
        <v>0</v>
      </c>
      <c r="BF282" s="151">
        <f>IF(N282="snížená",J282,0)</f>
        <v>0</v>
      </c>
      <c r="BG282" s="151">
        <f>IF(N282="zákl. přenesená",J282,0)</f>
        <v>0</v>
      </c>
      <c r="BH282" s="151">
        <f>IF(N282="sníž. přenesená",J282,0)</f>
        <v>0</v>
      </c>
      <c r="BI282" s="151">
        <f>IF(N282="nulová",J282,0)</f>
        <v>0</v>
      </c>
      <c r="BJ282" s="18" t="s">
        <v>81</v>
      </c>
      <c r="BK282" s="151">
        <f>ROUND(I282*H282,2)</f>
        <v>0</v>
      </c>
      <c r="BL282" s="18" t="s">
        <v>232</v>
      </c>
      <c r="BM282" s="150" t="s">
        <v>409</v>
      </c>
    </row>
    <row r="283" spans="1:65" s="2" customFormat="1" ht="6.95" customHeight="1">
      <c r="A283" s="30"/>
      <c r="B283" s="45"/>
      <c r="C283" s="46"/>
      <c r="D283" s="46"/>
      <c r="E283" s="46"/>
      <c r="F283" s="46"/>
      <c r="G283" s="46"/>
      <c r="H283" s="46"/>
      <c r="I283" s="46"/>
      <c r="J283" s="46"/>
      <c r="K283" s="46"/>
      <c r="L283" s="31"/>
      <c r="M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</row>
  </sheetData>
  <autoFilter ref="C129:K282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hyperlinks>
    <hyperlink ref="F134" r:id="rId1" xr:uid="{00000000-0004-0000-0100-000000000000}"/>
    <hyperlink ref="F139" r:id="rId2" xr:uid="{00000000-0004-0000-0100-000001000000}"/>
    <hyperlink ref="F141" r:id="rId3" xr:uid="{00000000-0004-0000-0100-000002000000}"/>
    <hyperlink ref="F161" r:id="rId4" xr:uid="{00000000-0004-0000-0100-000003000000}"/>
    <hyperlink ref="F163" r:id="rId5" xr:uid="{00000000-0004-0000-0100-000004000000}"/>
    <hyperlink ref="F165" r:id="rId6" xr:uid="{00000000-0004-0000-0100-000005000000}"/>
    <hyperlink ref="F178" r:id="rId7" xr:uid="{00000000-0004-0000-0100-000006000000}"/>
    <hyperlink ref="F184" r:id="rId8" xr:uid="{00000000-0004-0000-0100-000007000000}"/>
    <hyperlink ref="F186" r:id="rId9" xr:uid="{00000000-0004-0000-0100-000008000000}"/>
    <hyperlink ref="F189" r:id="rId10" xr:uid="{00000000-0004-0000-0100-000009000000}"/>
    <hyperlink ref="F193" r:id="rId11" xr:uid="{00000000-0004-0000-0100-00000A000000}"/>
    <hyperlink ref="F195" r:id="rId12" xr:uid="{00000000-0004-0000-0100-00000B000000}"/>
    <hyperlink ref="F197" r:id="rId13" xr:uid="{00000000-0004-0000-0100-00000C000000}"/>
    <hyperlink ref="F209" r:id="rId14" xr:uid="{00000000-0004-0000-0100-00000D000000}"/>
    <hyperlink ref="F226" r:id="rId15" xr:uid="{00000000-0004-0000-0100-00000E000000}"/>
    <hyperlink ref="F229" r:id="rId16" xr:uid="{00000000-0004-0000-0100-00000F000000}"/>
    <hyperlink ref="F234" r:id="rId17" xr:uid="{00000000-0004-0000-0100-000010000000}"/>
    <hyperlink ref="F237" r:id="rId18" xr:uid="{00000000-0004-0000-0100-000011000000}"/>
    <hyperlink ref="F255" r:id="rId19" xr:uid="{00000000-0004-0000-0100-000012000000}"/>
    <hyperlink ref="F274" r:id="rId20" xr:uid="{00000000-0004-0000-0100-00001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463B7B-57B4-4CB8-8872-AA8BF3D1B4C3}"/>
</file>

<file path=customXml/itemProps2.xml><?xml version="1.0" encoding="utf-8"?>
<ds:datastoreItem xmlns:ds="http://schemas.openxmlformats.org/officeDocument/2006/customXml" ds:itemID="{763ED9F1-4CFD-4DC4-B560-0DA63A3CEA73}"/>
</file>

<file path=customXml/itemProps3.xml><?xml version="1.0" encoding="utf-8"?>
<ds:datastoreItem xmlns:ds="http://schemas.openxmlformats.org/officeDocument/2006/customXml" ds:itemID="{F0F1A3D7-D181-479C-A4BC-9FE8E574A4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02 - Stavební úpravy kanc...</vt:lpstr>
      <vt:lpstr>'02 - Stavební úpravy kanc...'!Názvy_tisku</vt:lpstr>
      <vt:lpstr>'Rekapitulace stavby'!Názvy_tisku</vt:lpstr>
      <vt:lpstr>'02 - Stavební úpravy kanc...'!Oblast_tisku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can0017</cp:lastModifiedBy>
  <dcterms:created xsi:type="dcterms:W3CDTF">2025-04-22T09:33:42Z</dcterms:created>
  <dcterms:modified xsi:type="dcterms:W3CDTF">2025-05-02T06:16:57Z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